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fqml.sharepoint.com/sites/FQM-FQM-GROUPESG/Shared Documents/General/ESG 2024/Reporting/ESG Performance Databook/Final/"/>
    </mc:Choice>
  </mc:AlternateContent>
  <xr:revisionPtr revIDLastSave="1" documentId="8_{143055D5-D284-478E-92A3-A04869ADD62E}" xr6:coauthVersionLast="47" xr6:coauthVersionMax="47" xr10:uidLastSave="{17EBBC06-AAD0-46D6-AC28-500E2D710804}"/>
  <bookViews>
    <workbookView xWindow="-120" yWindow="-120" windowWidth="29040" windowHeight="15840" tabRatio="844" activeTab="1" xr2:uid="{00000000-000D-0000-FFFF-FFFF00000000}"/>
  </bookViews>
  <sheets>
    <sheet name="About" sheetId="1" r:id="rId1"/>
    <sheet name="References" sheetId="4" r:id="rId2"/>
    <sheet name="Boundaries" sheetId="5" r:id="rId3"/>
    <sheet name="Air Quality " sheetId="8" r:id="rId4"/>
    <sheet name="Biodiversity" sheetId="7" r:id="rId5"/>
    <sheet name="Climate Change" sheetId="13" r:id="rId6"/>
    <sheet name="Environmental Compliance" sheetId="14" r:id="rId7"/>
    <sheet name="Water" sheetId="9" r:id="rId8"/>
    <sheet name="Waste" sheetId="12" r:id="rId9"/>
    <sheet name="Health &amp; Safety" sheetId="17" r:id="rId10"/>
    <sheet name="Workforce" sheetId="18" r:id="rId11"/>
    <sheet name="Community" sheetId="19" r:id="rId12"/>
    <sheet name="Local Supplier" sheetId="23" r:id="rId13"/>
    <sheet name="Board" sheetId="22"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3" l="1"/>
  <c r="D73" i="13"/>
  <c r="F55" i="23" l="1"/>
  <c r="F56" i="23" s="1"/>
  <c r="E55" i="23"/>
  <c r="D55" i="23"/>
  <c r="D56" i="23" s="1"/>
  <c r="F54" i="23"/>
  <c r="E54" i="23"/>
  <c r="D54" i="23"/>
  <c r="F53" i="23"/>
  <c r="E53" i="23"/>
  <c r="D53" i="23"/>
  <c r="F50" i="23"/>
  <c r="E50" i="23"/>
  <c r="D50" i="23"/>
  <c r="F47" i="23"/>
  <c r="E47" i="23"/>
  <c r="D47" i="23"/>
  <c r="F44" i="23"/>
  <c r="E44" i="23"/>
  <c r="D44" i="23"/>
  <c r="F41" i="23"/>
  <c r="E41" i="23"/>
  <c r="D41" i="23"/>
  <c r="F38" i="23"/>
  <c r="E38" i="23"/>
  <c r="D38" i="23"/>
  <c r="F35" i="23"/>
  <c r="E35" i="23"/>
  <c r="D35" i="23"/>
  <c r="F32" i="23"/>
  <c r="E32" i="23"/>
  <c r="D32" i="23"/>
  <c r="F29" i="23"/>
  <c r="E29" i="23"/>
  <c r="D29" i="23"/>
  <c r="F26" i="23"/>
  <c r="E26" i="23"/>
  <c r="D26" i="23"/>
  <c r="F23" i="23"/>
  <c r="E23" i="23"/>
  <c r="D23" i="23"/>
  <c r="E56" i="23" l="1"/>
  <c r="F68" i="12"/>
  <c r="H20" i="22" l="1"/>
  <c r="G20" i="22"/>
  <c r="F20" i="22"/>
  <c r="E20" i="22"/>
  <c r="D20" i="22"/>
  <c r="H18" i="22"/>
  <c r="G18" i="22"/>
  <c r="F18" i="22"/>
  <c r="E18" i="22"/>
  <c r="D18" i="22"/>
  <c r="I95" i="9" l="1"/>
  <c r="H95" i="9"/>
  <c r="G95" i="9"/>
  <c r="F95" i="9"/>
  <c r="E95" i="9"/>
  <c r="F106" i="9"/>
  <c r="G127" i="13"/>
  <c r="H41" i="12" l="1"/>
  <c r="H42" i="12" l="1"/>
  <c r="D91" i="13" l="1"/>
  <c r="G59" i="18" l="1"/>
  <c r="G21" i="12" l="1"/>
  <c r="F21" i="12"/>
  <c r="G195" i="13"/>
  <c r="G91" i="13"/>
  <c r="F91" i="13"/>
  <c r="E91" i="13"/>
  <c r="H91" i="13"/>
  <c r="F34" i="12"/>
  <c r="H34" i="8"/>
  <c r="G34" i="8"/>
  <c r="F34" i="8"/>
  <c r="E34" i="8"/>
  <c r="D34" i="8"/>
  <c r="D29" i="8"/>
  <c r="E29" i="8"/>
  <c r="F29" i="8"/>
  <c r="G29" i="8"/>
  <c r="H29" i="8"/>
  <c r="H23" i="8"/>
  <c r="G23" i="8"/>
  <c r="D23" i="8"/>
  <c r="E23" i="8"/>
  <c r="F23" i="8"/>
  <c r="D102" i="13"/>
  <c r="D104" i="13" s="1"/>
  <c r="D41" i="12"/>
  <c r="D42" i="12" s="1"/>
  <c r="D34" i="12"/>
  <c r="E34" i="12"/>
  <c r="F41" i="12"/>
  <c r="E41" i="12"/>
  <c r="F70" i="12"/>
  <c r="H22" i="12"/>
  <c r="D22" i="12"/>
  <c r="I106" i="9"/>
  <c r="E106" i="9"/>
  <c r="G106" i="9"/>
  <c r="H106" i="9"/>
  <c r="I28" i="9"/>
  <c r="E74" i="9"/>
  <c r="E56" i="9"/>
  <c r="E57" i="9" s="1"/>
  <c r="E67" i="9"/>
  <c r="E81" i="9"/>
  <c r="I81" i="9"/>
  <c r="H81" i="9"/>
  <c r="G81" i="9"/>
  <c r="F81" i="9"/>
  <c r="G74" i="9"/>
  <c r="H74" i="9"/>
  <c r="I74" i="9"/>
  <c r="F74" i="9"/>
  <c r="F66" i="9"/>
  <c r="F67" i="9" s="1"/>
  <c r="I67" i="9"/>
  <c r="H67" i="9"/>
  <c r="G67" i="9"/>
  <c r="I57" i="9"/>
  <c r="H57" i="9"/>
  <c r="G57" i="9"/>
  <c r="F57" i="9"/>
  <c r="F36" i="9"/>
  <c r="G36" i="9"/>
  <c r="H36" i="9"/>
  <c r="I36" i="9"/>
  <c r="E36" i="9"/>
  <c r="F28" i="9"/>
  <c r="G28" i="9"/>
  <c r="H28" i="9"/>
  <c r="E28" i="9"/>
  <c r="E34" i="17"/>
  <c r="D53" i="19"/>
  <c r="E53" i="19"/>
  <c r="F53" i="19"/>
  <c r="H53" i="19"/>
  <c r="G53" i="19"/>
  <c r="E19" i="17"/>
  <c r="G34" i="17"/>
  <c r="F34" i="17"/>
  <c r="G51" i="14"/>
  <c r="F51" i="14"/>
  <c r="E51" i="14"/>
  <c r="D51" i="14"/>
  <c r="C51" i="14"/>
  <c r="G38" i="14"/>
  <c r="F38" i="14"/>
  <c r="E38" i="14"/>
  <c r="D38" i="14"/>
  <c r="C38" i="14"/>
  <c r="G25" i="14"/>
  <c r="F25" i="14"/>
  <c r="E25" i="14"/>
  <c r="D25" i="14"/>
  <c r="C25" i="14"/>
  <c r="D195" i="13"/>
  <c r="D179" i="13"/>
  <c r="E179" i="13"/>
  <c r="F179" i="13"/>
  <c r="E67" i="13"/>
  <c r="D20" i="18"/>
  <c r="H20" i="18"/>
  <c r="G20" i="18"/>
  <c r="F20" i="18"/>
  <c r="E20" i="18"/>
  <c r="E195" i="13"/>
  <c r="F146" i="13"/>
  <c r="E146" i="13"/>
  <c r="D146" i="13"/>
  <c r="H136" i="13"/>
  <c r="G136" i="13"/>
  <c r="F136" i="13"/>
  <c r="E136" i="13"/>
  <c r="D136" i="13"/>
  <c r="H127" i="13"/>
  <c r="F127" i="13"/>
  <c r="E127" i="13"/>
  <c r="D127" i="13"/>
  <c r="F109" i="13"/>
  <c r="E109" i="13"/>
  <c r="D109" i="13"/>
  <c r="H102" i="13"/>
  <c r="H104" i="13"/>
  <c r="G102" i="13"/>
  <c r="G104" i="13" s="1"/>
  <c r="F102" i="13"/>
  <c r="F104" i="13" s="1"/>
  <c r="E102" i="13"/>
  <c r="E104" i="13" s="1"/>
  <c r="H29" i="13"/>
  <c r="G29" i="13"/>
  <c r="F29" i="13"/>
  <c r="E29" i="13"/>
  <c r="D29" i="13"/>
  <c r="H23" i="7"/>
  <c r="G23" i="7"/>
  <c r="F23" i="7"/>
  <c r="E23" i="7"/>
  <c r="D23" i="7"/>
  <c r="H69" i="13"/>
  <c r="G69" i="13"/>
  <c r="F69" i="13"/>
  <c r="E69" i="13"/>
  <c r="D69" i="13"/>
  <c r="H47" i="13"/>
  <c r="G47" i="13"/>
  <c r="F47" i="13"/>
  <c r="D47" i="13"/>
  <c r="E47" i="13"/>
  <c r="H67" i="13"/>
  <c r="G67" i="13"/>
  <c r="F67" i="13"/>
  <c r="D67" i="13"/>
  <c r="H56" i="13"/>
  <c r="G56" i="13"/>
  <c r="F56" i="13"/>
  <c r="E56" i="13"/>
  <c r="D56" i="13"/>
  <c r="H70" i="12"/>
  <c r="G70" i="12"/>
  <c r="E70" i="12"/>
  <c r="D70" i="12"/>
  <c r="H60" i="12"/>
  <c r="G60" i="12"/>
  <c r="F60" i="12"/>
  <c r="E60" i="12"/>
  <c r="D60" i="12"/>
  <c r="G41" i="12"/>
  <c r="H34" i="12"/>
  <c r="G34" i="12"/>
  <c r="I93" i="9"/>
  <c r="H93" i="9"/>
  <c r="G93" i="9"/>
  <c r="F93" i="9"/>
  <c r="E93" i="9"/>
  <c r="I89" i="9"/>
  <c r="H89" i="9"/>
  <c r="G89" i="9"/>
  <c r="F89" i="9"/>
  <c r="E89" i="9"/>
  <c r="E71" i="9"/>
  <c r="I71" i="9"/>
  <c r="H71" i="9"/>
  <c r="G71" i="9"/>
  <c r="F71" i="9"/>
  <c r="G39" i="7"/>
  <c r="F39" i="7"/>
  <c r="E39" i="7"/>
  <c r="D39" i="7"/>
  <c r="H31" i="7"/>
  <c r="G31" i="7"/>
  <c r="F31" i="7"/>
  <c r="D31" i="7"/>
  <c r="E31" i="7"/>
  <c r="E21" i="12"/>
  <c r="D45" i="12" l="1"/>
  <c r="F42" i="12"/>
  <c r="F45" i="12"/>
  <c r="F44" i="12"/>
  <c r="F43" i="12"/>
  <c r="F46" i="12"/>
  <c r="D43" i="12"/>
  <c r="D46" i="12"/>
  <c r="D44" i="12"/>
  <c r="G44" i="12"/>
  <c r="G43" i="12"/>
  <c r="G46" i="12"/>
  <c r="H43" i="12"/>
  <c r="H46" i="12"/>
  <c r="H44" i="12"/>
  <c r="H45" i="12"/>
  <c r="G42" i="12"/>
  <c r="G45" i="12"/>
  <c r="E42" i="12"/>
  <c r="E45" i="12"/>
  <c r="E44" i="12"/>
  <c r="E43" i="12"/>
  <c r="E46" i="12"/>
</calcChain>
</file>

<file path=xl/sharedStrings.xml><?xml version="1.0" encoding="utf-8"?>
<sst xmlns="http://schemas.openxmlformats.org/spreadsheetml/2006/main" count="1278" uniqueCount="472">
  <si>
    <t>Date Updated</t>
  </si>
  <si>
    <t>Link</t>
  </si>
  <si>
    <t>Code of Conduct</t>
  </si>
  <si>
    <t>Human Rights Policy</t>
  </si>
  <si>
    <t>Environmental Policy</t>
  </si>
  <si>
    <t>Social Policy</t>
  </si>
  <si>
    <t>Occupational Health &amp; Safety Policy</t>
  </si>
  <si>
    <t>Disclosure References</t>
  </si>
  <si>
    <t>Sustainability Governance</t>
  </si>
  <si>
    <t>Annual Reporting Suite</t>
  </si>
  <si>
    <t>Environmental, Social and Governance (ESG) Performance Databook</t>
  </si>
  <si>
    <t>Approach to Tailing Storage Facilities</t>
  </si>
  <si>
    <t>CEO Statement of Tailing Storage Facilities</t>
  </si>
  <si>
    <t>Primary</t>
  </si>
  <si>
    <t>Secondary</t>
  </si>
  <si>
    <t>Country</t>
  </si>
  <si>
    <t>Las Cruces</t>
  </si>
  <si>
    <t>Spain</t>
  </si>
  <si>
    <t>Copper</t>
  </si>
  <si>
    <t>Pyhäsalmi</t>
  </si>
  <si>
    <t>Finland</t>
  </si>
  <si>
    <t>Note</t>
  </si>
  <si>
    <t>Underground closed in 2022</t>
  </si>
  <si>
    <t>Pyrite, Zinc</t>
  </si>
  <si>
    <t>Çayeli</t>
  </si>
  <si>
    <t>Türkiye</t>
  </si>
  <si>
    <t>Zinc</t>
  </si>
  <si>
    <t>Kansanshi</t>
  </si>
  <si>
    <t>Zambia</t>
  </si>
  <si>
    <t>Gold</t>
  </si>
  <si>
    <t>Guelb Moghrein</t>
  </si>
  <si>
    <t>Mauritania</t>
  </si>
  <si>
    <t>Cobre Panamá</t>
  </si>
  <si>
    <t>Panama</t>
  </si>
  <si>
    <t>Gold, silver,
molybdenum</t>
  </si>
  <si>
    <t>Ravensthorpe</t>
  </si>
  <si>
    <t>Australia</t>
  </si>
  <si>
    <t>Nickel</t>
  </si>
  <si>
    <t>Cobalt</t>
  </si>
  <si>
    <t>Care and Maintenance</t>
  </si>
  <si>
    <t>Las Cruces Underground</t>
  </si>
  <si>
    <t>Status</t>
  </si>
  <si>
    <t>Haquira</t>
  </si>
  <si>
    <t>La Granja</t>
  </si>
  <si>
    <t>Taca Taca</t>
  </si>
  <si>
    <t>Peru</t>
  </si>
  <si>
    <t>Argentina</t>
  </si>
  <si>
    <t>Samatosum</t>
  </si>
  <si>
    <t>Sturgeon Lake</t>
  </si>
  <si>
    <t>Winston Lake Mine</t>
  </si>
  <si>
    <t>Millenbach</t>
  </si>
  <si>
    <t>Norbec</t>
  </si>
  <si>
    <t>Canada</t>
  </si>
  <si>
    <t>Closed Properties</t>
  </si>
  <si>
    <t>Sentinel</t>
  </si>
  <si>
    <t>Other</t>
  </si>
  <si>
    <t>Air Quality Emissions</t>
  </si>
  <si>
    <t>Biodiversity</t>
  </si>
  <si>
    <t>Total area under license</t>
  </si>
  <si>
    <t>Cobre Panama</t>
  </si>
  <si>
    <t>Precipitation and run-off</t>
  </si>
  <si>
    <t>External surface water storage</t>
  </si>
  <si>
    <t>Aquifer interception</t>
  </si>
  <si>
    <t>Borefields</t>
  </si>
  <si>
    <t>Entrainment</t>
  </si>
  <si>
    <t>Ravensthorpe process water</t>
  </si>
  <si>
    <t>Contract/Municipal</t>
  </si>
  <si>
    <t>Waste water</t>
  </si>
  <si>
    <t>Environmental flows</t>
  </si>
  <si>
    <t>Seepage</t>
  </si>
  <si>
    <t>Discharge to estuary</t>
  </si>
  <si>
    <t>Discharge to ocean</t>
  </si>
  <si>
    <t>Waste Management</t>
  </si>
  <si>
    <t>Water</t>
  </si>
  <si>
    <t>Source/Destination</t>
  </si>
  <si>
    <t>Fresh Surface</t>
  </si>
  <si>
    <t>Groundwater</t>
  </si>
  <si>
    <t>Municipal water and other industrial users</t>
  </si>
  <si>
    <t>TOTAL</t>
  </si>
  <si>
    <t>Other metrics</t>
  </si>
  <si>
    <t>Water reused (%)</t>
  </si>
  <si>
    <t>Percentage of water sourced from regions with High or Extremely High Baseline Water Stress (%)</t>
  </si>
  <si>
    <t>Metric</t>
  </si>
  <si>
    <t>Water Discharge</t>
  </si>
  <si>
    <t>Type</t>
  </si>
  <si>
    <t>Waste Type</t>
  </si>
  <si>
    <t>Hazardous Waste</t>
  </si>
  <si>
    <t>Non-hazardous Waste</t>
  </si>
  <si>
    <t>Stored</t>
  </si>
  <si>
    <t>Incineration</t>
  </si>
  <si>
    <t>Reuse</t>
  </si>
  <si>
    <t>Landfill on site</t>
  </si>
  <si>
    <t>Landfill off site</t>
  </si>
  <si>
    <t>Composting/Bioremediation</t>
  </si>
  <si>
    <t>Non-hazardous waste recycled (%)</t>
  </si>
  <si>
    <t>Hazardous waste recycled (%)</t>
  </si>
  <si>
    <t>Hazardous and non-hazardous waste incinerated (%)</t>
  </si>
  <si>
    <t>Hazardous and non-hazardous waste landfilled (%)</t>
  </si>
  <si>
    <t>Source</t>
  </si>
  <si>
    <t>Trident</t>
  </si>
  <si>
    <t>Hydrocarbon Fuel</t>
  </si>
  <si>
    <t>Suphur</t>
  </si>
  <si>
    <t>Total area rehabilitated to date</t>
  </si>
  <si>
    <t>Coal</t>
  </si>
  <si>
    <t>Diesel</t>
  </si>
  <si>
    <t>Sulphur</t>
  </si>
  <si>
    <t>Hydro</t>
  </si>
  <si>
    <t>Natural gas</t>
  </si>
  <si>
    <t>Wind</t>
  </si>
  <si>
    <t>Solar</t>
  </si>
  <si>
    <t>Nuclear</t>
  </si>
  <si>
    <t>Oil</t>
  </si>
  <si>
    <t>Biofuels and waste</t>
  </si>
  <si>
    <t>Geothermal</t>
  </si>
  <si>
    <t>Climate Change</t>
  </si>
  <si>
    <t>Ore leaching</t>
  </si>
  <si>
    <t>Fuel</t>
  </si>
  <si>
    <t>Scope 2</t>
  </si>
  <si>
    <t>Energy Type</t>
  </si>
  <si>
    <t>Scope 3</t>
  </si>
  <si>
    <t>Purchased goods, services and capital goods</t>
  </si>
  <si>
    <t>Fuel and energy</t>
  </si>
  <si>
    <t>Downstream transportation and distribution</t>
  </si>
  <si>
    <t>Processing of sold products</t>
  </si>
  <si>
    <t>Source/Category</t>
  </si>
  <si>
    <t>Scope 1 - Group Cu</t>
  </si>
  <si>
    <t>Scope 2 - Group Cu</t>
  </si>
  <si>
    <t>Scope 3 - Group Cu</t>
  </si>
  <si>
    <t>Scope 1 - Group Ni</t>
  </si>
  <si>
    <t>Enterprise</t>
  </si>
  <si>
    <t>Scope 2 - Group Ni</t>
  </si>
  <si>
    <t>Scope 3 - Group Ni</t>
  </si>
  <si>
    <t>Group Cu</t>
  </si>
  <si>
    <t>Annual Report</t>
  </si>
  <si>
    <t>Environmental, Social and Governance Report</t>
  </si>
  <si>
    <t>Modern Slavery Report</t>
  </si>
  <si>
    <t>Climate Change Report</t>
  </si>
  <si>
    <t>Annual Information Form</t>
  </si>
  <si>
    <t>Management Information Circular</t>
  </si>
  <si>
    <t>ESTMA Report</t>
  </si>
  <si>
    <t>Material Sustainability Topics for First Quantum Minerals Limited</t>
  </si>
  <si>
    <t>Topic</t>
  </si>
  <si>
    <t>Category</t>
  </si>
  <si>
    <t>Environmental</t>
  </si>
  <si>
    <t>Greenhouse Gas Emissions</t>
  </si>
  <si>
    <t>Closure/Remediation</t>
  </si>
  <si>
    <t>Air Quality</t>
  </si>
  <si>
    <t>Social</t>
  </si>
  <si>
    <t>Inclusion and Diversity</t>
  </si>
  <si>
    <t>Health and Safety</t>
  </si>
  <si>
    <t>Human Rights</t>
  </si>
  <si>
    <t>Workforce Development</t>
  </si>
  <si>
    <t>Resettlement</t>
  </si>
  <si>
    <t>SASB Reference</t>
  </si>
  <si>
    <t xml:space="preserve">GRI </t>
  </si>
  <si>
    <t>Fatalities</t>
  </si>
  <si>
    <t>Number</t>
  </si>
  <si>
    <t>Unit</t>
  </si>
  <si>
    <t>Workforce Type</t>
  </si>
  <si>
    <t>Total recordable injury frequency rate (TRIFR)</t>
  </si>
  <si>
    <t>per 200 000 
hours worked</t>
  </si>
  <si>
    <t xml:space="preserve">Employees </t>
  </si>
  <si>
    <t>Contractors</t>
  </si>
  <si>
    <t>Workforce Breakdown by Employment Type and Region as at December 31</t>
  </si>
  <si>
    <t>Region</t>
  </si>
  <si>
    <t>Australasia</t>
  </si>
  <si>
    <t>Nationals (%)</t>
  </si>
  <si>
    <t>Other (%)</t>
  </si>
  <si>
    <t>Ongoing (#)</t>
  </si>
  <si>
    <t>Non-ongoing (#)</t>
  </si>
  <si>
    <t>Europe</t>
  </si>
  <si>
    <t>Americas</t>
  </si>
  <si>
    <t>Africa</t>
  </si>
  <si>
    <t>Group</t>
  </si>
  <si>
    <t>Management, Supervisory and Professional</t>
  </si>
  <si>
    <t>Women</t>
  </si>
  <si>
    <t>Nationals</t>
  </si>
  <si>
    <t>Total Workforce</t>
  </si>
  <si>
    <t>Employee Turnover Rate</t>
  </si>
  <si>
    <t>Workforce Demographic and Labour Management</t>
  </si>
  <si>
    <t>Workforce</t>
  </si>
  <si>
    <t>Number of Employees (#)</t>
  </si>
  <si>
    <t>Number of Contractors (#)</t>
  </si>
  <si>
    <t xml:space="preserve">Percentage of Women and Nationals </t>
  </si>
  <si>
    <t>Collective Bargaining Agreements</t>
  </si>
  <si>
    <t>Site workforce covered by collective bargaining agreements</t>
  </si>
  <si>
    <t>Project Type</t>
  </si>
  <si>
    <t>Education and Training</t>
  </si>
  <si>
    <t>Infrastructure</t>
  </si>
  <si>
    <t>Agriculture
and Forestry</t>
  </si>
  <si>
    <t>Sports, Arts and Culture</t>
  </si>
  <si>
    <t>Safety</t>
  </si>
  <si>
    <t>Women's Empowerment</t>
  </si>
  <si>
    <t>Livelihoods</t>
  </si>
  <si>
    <t>Health</t>
  </si>
  <si>
    <t>Governance</t>
  </si>
  <si>
    <t>Board Structure</t>
  </si>
  <si>
    <t>Average Tenure of Board Members</t>
  </si>
  <si>
    <t>Year</t>
  </si>
  <si>
    <t xml:space="preserve">Percentage of board members with 5 or above mandates </t>
  </si>
  <si>
    <t>%</t>
  </si>
  <si>
    <t xml:space="preserve">Average participation rate of board meetings </t>
  </si>
  <si>
    <t>Percentage of Independent Directors</t>
  </si>
  <si>
    <t>Percentage of Women on Board</t>
  </si>
  <si>
    <t>Number of Directors</t>
  </si>
  <si>
    <t>#</t>
  </si>
  <si>
    <t>Number of Independent Directors</t>
  </si>
  <si>
    <t>Number of Female Directors</t>
  </si>
  <si>
    <t>Average Director age</t>
  </si>
  <si>
    <t>Board Effectiveness</t>
  </si>
  <si>
    <t>Percentage of directors with ESG experience</t>
  </si>
  <si>
    <t>Environmental Compliance</t>
  </si>
  <si>
    <t>YES</t>
  </si>
  <si>
    <t>GRI</t>
  </si>
  <si>
    <t>SASB</t>
  </si>
  <si>
    <t>EM-MM-120a.1</t>
  </si>
  <si>
    <t>305-7</t>
  </si>
  <si>
    <t>UN SDG</t>
  </si>
  <si>
    <t>Goal 11: Sustainable Cities and Communities</t>
  </si>
  <si>
    <t>Goal 12: Responsible Consumption and Production</t>
  </si>
  <si>
    <t xml:space="preserve">Sentinel </t>
  </si>
  <si>
    <t xml:space="preserve"> Nickel</t>
  </si>
  <si>
    <t>Ownership Interest</t>
  </si>
  <si>
    <t>Operational Assets</t>
  </si>
  <si>
    <t xml:space="preserve">Preservation and Safe Management </t>
  </si>
  <si>
    <t>Development and Exploration Projects</t>
  </si>
  <si>
    <t>Company Overview</t>
  </si>
  <si>
    <t>EM-MM-160a</t>
  </si>
  <si>
    <t>EM-MM-110a.1</t>
  </si>
  <si>
    <t>Total Particulate Matter 
(TPM)</t>
  </si>
  <si>
    <t>Goal 15: Life on Land</t>
  </si>
  <si>
    <t>Total area disturbed to date</t>
  </si>
  <si>
    <t>Biodiversity action plan in placed</t>
  </si>
  <si>
    <t>IUCN Listed Species Status</t>
  </si>
  <si>
    <t>Critically Endangered</t>
  </si>
  <si>
    <t>Endangered</t>
  </si>
  <si>
    <t>Vulnerable</t>
  </si>
  <si>
    <t>Near Threatened</t>
  </si>
  <si>
    <t>Least Concern</t>
  </si>
  <si>
    <t>Location</t>
  </si>
  <si>
    <t>IUCN Red List Species with Habitats in Areas of Influence - 2024 (#)</t>
  </si>
  <si>
    <t>Filand</t>
  </si>
  <si>
    <t>Scope 1 + 2</t>
  </si>
  <si>
    <t>TOTAL (Scope 1,2,3)</t>
  </si>
  <si>
    <t>Group Cu GHG Intensity</t>
  </si>
  <si>
    <t>Group Ni GHG Intensity</t>
  </si>
  <si>
    <t>Fines (US$)</t>
  </si>
  <si>
    <t>None</t>
  </si>
  <si>
    <t>Code of conduct - completion of online training</t>
  </si>
  <si>
    <t>Y</t>
  </si>
  <si>
    <t>Total hours worked</t>
  </si>
  <si>
    <t>TRIFR</t>
  </si>
  <si>
    <t xml:space="preserve">Internationally registered </t>
  </si>
  <si>
    <t xml:space="preserve">Total </t>
  </si>
  <si>
    <t>Other Community Investment</t>
  </si>
  <si>
    <t>Outreach</t>
  </si>
  <si>
    <t xml:space="preserve">Social Funding </t>
  </si>
  <si>
    <t>&lt;1%</t>
  </si>
  <si>
    <t>Community and social performance teams</t>
  </si>
  <si>
    <t>Turkey</t>
  </si>
  <si>
    <t xml:space="preserve">Employee turnover rate - voluntary </t>
  </si>
  <si>
    <t>Employee turnover rate - involuntary</t>
  </si>
  <si>
    <t>Code of conduct</t>
  </si>
  <si>
    <t xml:space="preserve"> (Y/N)</t>
  </si>
  <si>
    <t>May 2025</t>
  </si>
  <si>
    <t>Operational water withdrawal</t>
  </si>
  <si>
    <t>Rivers and Creeks</t>
  </si>
  <si>
    <t>Percentage of water sourced from regions with Medium Baseline Water Stress (%)</t>
  </si>
  <si>
    <t>Sea Water</t>
  </si>
  <si>
    <r>
      <rPr>
        <i/>
        <vertAlign val="superscript"/>
        <sz val="10"/>
        <color theme="1"/>
        <rFont val="Arial"/>
        <family val="2"/>
      </rPr>
      <t>(2)</t>
    </r>
    <r>
      <rPr>
        <i/>
        <sz val="10"/>
        <color theme="1"/>
        <rFont val="Arial"/>
        <family val="2"/>
      </rPr>
      <t xml:space="preserve"> During 2024, the Cobre Panamá power station was in Preservation and Safe Management and non-operational. The reported seawater withdrawal and discharge of 165,173 ML were not used for conventional power generation cooling but rather to support the cooling of essential auxiliary equipment. This cooling process helps ensure the integrity and safety of the facility during its non-operational status.</t>
    </r>
  </si>
  <si>
    <t>TOTAL OPERATIONAL WATER WITHDRAWAL</t>
  </si>
  <si>
    <t>TOTAL OPERATIONAL WATER DISCHARGE</t>
  </si>
  <si>
    <t>Water withdrawal</t>
  </si>
  <si>
    <t>Waste rock generated</t>
  </si>
  <si>
    <t>Solid tailings produced</t>
  </si>
  <si>
    <t>Waste Description</t>
  </si>
  <si>
    <t>Waste Detail</t>
  </si>
  <si>
    <t>Waste</t>
  </si>
  <si>
    <t>Disposal Method</t>
  </si>
  <si>
    <r>
      <t xml:space="preserve">This document provides a comprehensive overview of our year-over-year performance across key Environmental, Social, and Governance (ESG) metrics. It is intended to be used in conjunction with our website, Annual Report, ESG Report, Climate Change Report, Tax Transparency and Economic Contributions Report (Tax Report). Additional data may be available upon request. If you have any questions or feedback on our sustainability performance data, our ESG report or any other related disclosures, please contact us at </t>
    </r>
    <r>
      <rPr>
        <sz val="10"/>
        <rFont val="Arial"/>
        <family val="2"/>
      </rPr>
      <t xml:space="preserve">info@fqml.com. </t>
    </r>
  </si>
  <si>
    <t>Chile</t>
  </si>
  <si>
    <t>Goal 13: Climate Action</t>
  </si>
  <si>
    <t>EM-MM-130A.1</t>
  </si>
  <si>
    <t>EM-MM-110A.2</t>
  </si>
  <si>
    <t>305-1 / 305-2 / 305-3</t>
  </si>
  <si>
    <t>305-4 / 305-5</t>
  </si>
  <si>
    <t>2-4 / 302-1 / 302-3</t>
  </si>
  <si>
    <t>EM-MM-150A.4, EM-MM-150A.5, EM-MM-150A.6, EM-MM-150A.7, EM-MM-150A.8</t>
  </si>
  <si>
    <t>Goal 3: Good Health and Well-being</t>
  </si>
  <si>
    <t>Goal 6: Clean water and Sanitation</t>
  </si>
  <si>
    <t xml:space="preserve">306-3 / 306-4 </t>
  </si>
  <si>
    <t>306-5</t>
  </si>
  <si>
    <t>EM-MM-140A.1</t>
  </si>
  <si>
    <t>303-4 / 303-5</t>
  </si>
  <si>
    <t>3-3</t>
  </si>
  <si>
    <t>EM-MM-320A.1</t>
  </si>
  <si>
    <t>EM-MM-310A.1</t>
  </si>
  <si>
    <t>2-7 / 2-30 / 202-2 
401-1 / 406-1</t>
  </si>
  <si>
    <t>Goal 5: Gender Equality</t>
  </si>
  <si>
    <t>Goal 8: Decent work and Economic Growth</t>
  </si>
  <si>
    <t>Goal 10: Reduced Inequalities</t>
  </si>
  <si>
    <t>Goal 2: Zero Hunger</t>
  </si>
  <si>
    <t>Goal 1: No Poverty</t>
  </si>
  <si>
    <t>Goal 4: Quality Education</t>
  </si>
  <si>
    <t>Goal 9: Industry, Innovation and infrastructure</t>
  </si>
  <si>
    <t>Goal 6: Clean Water and Sanitation</t>
  </si>
  <si>
    <t>EM-MM-210A.3
EM-MM-210B.1</t>
  </si>
  <si>
    <t xml:space="preserve">Nationally registered </t>
  </si>
  <si>
    <t>Goal 7: Affordable and Clean Energy</t>
  </si>
  <si>
    <r>
      <t>First Quantum Minerals Limited is committed to transparency and to the ongoing development of its Environmental, Social and Governance (ESG) reporting in line with the expectations and requirements of our key stakeholders. This ESG Performance Databook has been prepared with reference to Global Reporting Initiatives (GRI) Standards 2021 and Sustainability Accounting Standards Board (SASB) for metals and mining. In order to report our efforts towards supporting the United Nations Sustainable Development Goal's we have mapped to the inventory presented in '</t>
    </r>
    <r>
      <rPr>
        <i/>
        <sz val="10"/>
        <color theme="1"/>
        <rFont val="Arial"/>
        <family val="2"/>
      </rPr>
      <t>Business reporting on SDG’s: An Analysis of the Goals and Targets</t>
    </r>
    <r>
      <rPr>
        <sz val="10"/>
        <color theme="1"/>
        <rFont val="Arial"/>
        <family val="2"/>
      </rPr>
      <t xml:space="preserve">'. 
</t>
    </r>
  </si>
  <si>
    <t>As part of our commitment to improving the accuracy and transparency of ESG reporting, ongoing refinements to our data collection processes, changes in methodology, updates to emission factors, or alignment with evolving industry reporting best practices may result in restatements of previously reported data. Any such restatements will be clearly identified and explained in accompanying footnotes where applicable.
Methodologies for reporting are updated when relevant, based on international frameworks (for example, emissions factors) or best practices for the metals and mining industry.</t>
  </si>
  <si>
    <t>Open-pit production ceased in June 2023</t>
  </si>
  <si>
    <t>Hazardous and non-hazardous waste recycled (%)</t>
  </si>
  <si>
    <t>Health and Safety Performance by Operation</t>
  </si>
  <si>
    <t xml:space="preserve">Health and Safety Performance </t>
  </si>
  <si>
    <t xml:space="preserve">2-9 / 2-12 / 2-13 / 2-24 </t>
  </si>
  <si>
    <t xml:space="preserve">3-3 </t>
  </si>
  <si>
    <t>Environmental Risk Management</t>
  </si>
  <si>
    <t>Board Governance</t>
  </si>
  <si>
    <t>ESG Reporting</t>
  </si>
  <si>
    <t>Labor Practices</t>
  </si>
  <si>
    <t>Legal and Regulatory Compliance</t>
  </si>
  <si>
    <t>Executive Pay</t>
  </si>
  <si>
    <t xml:space="preserve">Tailings </t>
  </si>
  <si>
    <t>Supply Chain Management</t>
  </si>
  <si>
    <t>Social Performance Management</t>
  </si>
  <si>
    <t xml:space="preserve">Water </t>
  </si>
  <si>
    <t>2-12, 2-13, 2-14, 2-24, 3-3</t>
  </si>
  <si>
    <t>2-2, 2-12, 2-13, 2-29, 3-1, 3-2, 3-3</t>
  </si>
  <si>
    <t>3-3, 306-3/306-4
306-3</t>
  </si>
  <si>
    <t>EM-MM-210b.1</t>
  </si>
  <si>
    <t>3-3, 307</t>
  </si>
  <si>
    <t>EM-MM-210a.3</t>
  </si>
  <si>
    <t>2-27, 307</t>
  </si>
  <si>
    <t>EM-MM-210a.2</t>
  </si>
  <si>
    <t>3-3, 306</t>
  </si>
  <si>
    <t>EM-MM-150a.1</t>
  </si>
  <si>
    <t>EM-MM-140a.1</t>
  </si>
  <si>
    <t>EM-MM-320a.1</t>
  </si>
  <si>
    <t>EM-MM-210a.1</t>
  </si>
  <si>
    <t>408, 409, 411, 412</t>
  </si>
  <si>
    <t>EM-MM-310b.1</t>
  </si>
  <si>
    <t>401, 402, 404</t>
  </si>
  <si>
    <t>411, 413</t>
  </si>
  <si>
    <t>EM-MM-210a.1, EM-MM-210b.1</t>
  </si>
  <si>
    <t>EM-MM-150a.6, EM-MM-540a.1</t>
  </si>
  <si>
    <t>204, 308, 414</t>
  </si>
  <si>
    <t xml:space="preserve">EM-MM-310a.2
EM-MM-320a.1 </t>
  </si>
  <si>
    <t>EM-MM-310a.1</t>
  </si>
  <si>
    <t>EM-MM-510a.1</t>
  </si>
  <si>
    <t>2-19, 2-20</t>
  </si>
  <si>
    <t>All general SASB guidance</t>
  </si>
  <si>
    <r>
      <t xml:space="preserve">Air Emissions in metric tonnes (t) </t>
    </r>
    <r>
      <rPr>
        <b/>
        <vertAlign val="superscript"/>
        <sz val="10"/>
        <color theme="0"/>
        <rFont val="Arial"/>
        <family val="2"/>
      </rPr>
      <t>1</t>
    </r>
  </si>
  <si>
    <r>
      <rPr>
        <i/>
        <vertAlign val="superscript"/>
        <sz val="9"/>
        <rFont val="Arial"/>
        <family val="2"/>
      </rPr>
      <t>1</t>
    </r>
    <r>
      <rPr>
        <i/>
        <sz val="9"/>
        <rFont val="Arial"/>
        <family val="2"/>
      </rPr>
      <t xml:space="preserve"> Our emissions are measured against international standards such as WHO air quality guidelines and local air quality regulations of our host countries. The air quality emissions presented are non-fugitive process emissions from pyrometallurgical and refining processes undertaken at our operations. The data presented in this section are the cumulative emissions.</t>
    </r>
  </si>
  <si>
    <r>
      <rPr>
        <i/>
        <vertAlign val="superscript"/>
        <sz val="10"/>
        <color theme="1"/>
        <rFont val="Arial"/>
        <family val="2"/>
      </rPr>
      <t>1</t>
    </r>
    <r>
      <rPr>
        <i/>
        <sz val="10"/>
        <color theme="1"/>
        <rFont val="Arial"/>
        <family val="2"/>
      </rPr>
      <t xml:space="preserve"> The above figures do not include Cobre Panamá, following the ruling by the Supreme Court of Panama on the unconstitutionality of Law 406, the contract law approving the mining concession contract. </t>
    </r>
  </si>
  <si>
    <r>
      <t>Electricity - Renewable Sources</t>
    </r>
    <r>
      <rPr>
        <vertAlign val="superscript"/>
        <sz val="10"/>
        <rFont val="Arial"/>
        <family val="2"/>
      </rPr>
      <t>(2)</t>
    </r>
  </si>
  <si>
    <r>
      <t>Electricity - Other Sources</t>
    </r>
    <r>
      <rPr>
        <vertAlign val="superscript"/>
        <sz val="10"/>
        <rFont val="Arial"/>
        <family val="2"/>
      </rPr>
      <t>(3)</t>
    </r>
  </si>
  <si>
    <r>
      <t>Other fuels</t>
    </r>
    <r>
      <rPr>
        <vertAlign val="superscript"/>
        <sz val="10"/>
        <rFont val="Arial"/>
        <family val="2"/>
      </rPr>
      <t>(4) (5)</t>
    </r>
  </si>
  <si>
    <r>
      <t>Renewable Electricity</t>
    </r>
    <r>
      <rPr>
        <b/>
        <vertAlign val="superscript"/>
        <sz val="10"/>
        <rFont val="Arial"/>
        <family val="2"/>
      </rPr>
      <t>(2)</t>
    </r>
  </si>
  <si>
    <r>
      <t>TOTAL</t>
    </r>
    <r>
      <rPr>
        <b/>
        <vertAlign val="superscript"/>
        <sz val="10"/>
        <color theme="1"/>
        <rFont val="Arial"/>
        <family val="2"/>
      </rPr>
      <t>(6)</t>
    </r>
  </si>
  <si>
    <r>
      <t>Other Electricity</t>
    </r>
    <r>
      <rPr>
        <b/>
        <vertAlign val="superscript"/>
        <sz val="10"/>
        <rFont val="Arial"/>
        <family val="2"/>
      </rPr>
      <t>(3)</t>
    </r>
  </si>
  <si>
    <r>
      <t>TOTAL</t>
    </r>
    <r>
      <rPr>
        <b/>
        <vertAlign val="superscript"/>
        <sz val="10"/>
        <color theme="1"/>
        <rFont val="Arial"/>
        <family val="2"/>
      </rPr>
      <t>(4)</t>
    </r>
  </si>
  <si>
    <r>
      <t>TOTAL</t>
    </r>
    <r>
      <rPr>
        <b/>
        <vertAlign val="superscript"/>
        <sz val="10"/>
        <color theme="1"/>
        <rFont val="Arial"/>
        <family val="2"/>
      </rPr>
      <t>(3)</t>
    </r>
  </si>
  <si>
    <r>
      <t>Greenhouse Gas (GHG) Emissions by Source/Category in kilotonne of CO2e equivalent (kt CO2e)</t>
    </r>
    <r>
      <rPr>
        <b/>
        <vertAlign val="superscript"/>
        <sz val="10"/>
        <color theme="0"/>
        <rFont val="Arial"/>
        <family val="2"/>
      </rPr>
      <t>(1)</t>
    </r>
  </si>
  <si>
    <r>
      <t>Scope 1</t>
    </r>
    <r>
      <rPr>
        <b/>
        <vertAlign val="superscript"/>
        <sz val="10"/>
        <rFont val="Arial"/>
        <family val="2"/>
      </rPr>
      <t/>
    </r>
  </si>
  <si>
    <r>
      <t>Other</t>
    </r>
    <r>
      <rPr>
        <vertAlign val="superscript"/>
        <sz val="10"/>
        <rFont val="Arial"/>
        <family val="2"/>
      </rPr>
      <t>(2)</t>
    </r>
  </si>
  <si>
    <r>
      <t>Electricity</t>
    </r>
    <r>
      <rPr>
        <b/>
        <vertAlign val="superscript"/>
        <sz val="10"/>
        <color theme="1"/>
        <rFont val="Arial"/>
        <family val="2"/>
      </rPr>
      <t>(3)</t>
    </r>
  </si>
  <si>
    <r>
      <t>Scope 2</t>
    </r>
    <r>
      <rPr>
        <b/>
        <vertAlign val="superscript"/>
        <sz val="10"/>
        <rFont val="Arial"/>
        <family val="2"/>
      </rPr>
      <t>(3)</t>
    </r>
  </si>
  <si>
    <r>
      <t>Scope 1</t>
    </r>
    <r>
      <rPr>
        <b/>
        <vertAlign val="superscript"/>
        <sz val="10"/>
        <rFont val="Arial"/>
        <family val="2"/>
      </rPr>
      <t>(2)</t>
    </r>
  </si>
  <si>
    <r>
      <t>Scope 3</t>
    </r>
    <r>
      <rPr>
        <b/>
        <vertAlign val="superscript"/>
        <sz val="10"/>
        <rFont val="Arial"/>
        <family val="2"/>
      </rPr>
      <t>(5)</t>
    </r>
  </si>
  <si>
    <r>
      <t>Greenhouse Gas (GHG) Intensity by Site in Tonnes CO2e/tonne Cu-eq</t>
    </r>
    <r>
      <rPr>
        <b/>
        <vertAlign val="superscript"/>
        <sz val="10"/>
        <color theme="0"/>
        <rFont val="Arial"/>
        <family val="2"/>
      </rPr>
      <t>(3)</t>
    </r>
    <r>
      <rPr>
        <b/>
        <sz val="10"/>
        <color theme="0"/>
        <rFont val="Arial"/>
        <family val="2"/>
      </rPr>
      <t xml:space="preserve"> - COPPER</t>
    </r>
    <r>
      <rPr>
        <b/>
        <vertAlign val="superscript"/>
        <sz val="10"/>
        <color theme="0"/>
        <rFont val="Arial"/>
        <family val="2"/>
      </rPr>
      <t xml:space="preserve">(1) (2) </t>
    </r>
  </si>
  <si>
    <r>
      <t xml:space="preserve">Greenhouse Gas (GHG) Intensity by Site in Tonnes CO2e/tonne Cu-eq - NICKEL </t>
    </r>
    <r>
      <rPr>
        <b/>
        <vertAlign val="superscript"/>
        <sz val="10"/>
        <color theme="0"/>
        <rFont val="Arial"/>
        <family val="2"/>
      </rPr>
      <t>(1) (2) (3)</t>
    </r>
  </si>
  <si>
    <r>
      <t xml:space="preserve">Energy Intensity by Site in GJ/Tonne Cu-eq </t>
    </r>
    <r>
      <rPr>
        <b/>
        <vertAlign val="superscript"/>
        <sz val="10"/>
        <color theme="0"/>
        <rFont val="Arial"/>
        <family val="2"/>
      </rPr>
      <t>(1)</t>
    </r>
  </si>
  <si>
    <r>
      <t>Group Ni</t>
    </r>
    <r>
      <rPr>
        <b/>
        <vertAlign val="superscript"/>
        <sz val="10"/>
        <rFont val="Arial"/>
        <family val="2"/>
      </rPr>
      <t>(2)</t>
    </r>
  </si>
  <si>
    <r>
      <t>Other</t>
    </r>
    <r>
      <rPr>
        <vertAlign val="superscript"/>
        <sz val="10"/>
        <rFont val="Arial"/>
        <family val="2"/>
      </rPr>
      <t>(1)</t>
    </r>
  </si>
  <si>
    <t>Lac Shortt</t>
  </si>
  <si>
    <r>
      <t>Sulphur Oxides 
(SO</t>
    </r>
    <r>
      <rPr>
        <b/>
        <vertAlign val="subscript"/>
        <sz val="10"/>
        <rFont val="Arial"/>
        <family val="2"/>
      </rPr>
      <t>2</t>
    </r>
    <r>
      <rPr>
        <b/>
        <sz val="10"/>
        <rFont val="Arial"/>
        <family val="2"/>
      </rPr>
      <t>)</t>
    </r>
  </si>
  <si>
    <r>
      <t>Nitrogen Oxides
(NO</t>
    </r>
    <r>
      <rPr>
        <b/>
        <vertAlign val="subscript"/>
        <sz val="10"/>
        <color theme="1"/>
        <rFont val="Arial"/>
        <family val="2"/>
      </rPr>
      <t>x</t>
    </r>
    <r>
      <rPr>
        <b/>
        <sz val="10"/>
        <color theme="1"/>
        <rFont val="Arial"/>
        <family val="2"/>
      </rPr>
      <t xml:space="preserve">) </t>
    </r>
  </si>
  <si>
    <t>Biodiversity Action Plan (YES/NO)</t>
  </si>
  <si>
    <r>
      <t xml:space="preserve">Land Disturbance and Mining Concession in hectares (Ha) </t>
    </r>
    <r>
      <rPr>
        <b/>
        <vertAlign val="superscript"/>
        <sz val="10"/>
        <color theme="0"/>
        <rFont val="Arial"/>
        <family val="2"/>
      </rPr>
      <t>1</t>
    </r>
  </si>
  <si>
    <r>
      <t>Group Energy Consumption by Source in terajoules (TJ)</t>
    </r>
    <r>
      <rPr>
        <b/>
        <vertAlign val="superscript"/>
        <sz val="10"/>
        <color theme="0"/>
        <rFont val="Arial"/>
        <family val="2"/>
      </rPr>
      <t xml:space="preserve"> (1)</t>
    </r>
  </si>
  <si>
    <t>Notices of Violation (#)</t>
  </si>
  <si>
    <r>
      <t>Significant Environmental Incidents (#)</t>
    </r>
    <r>
      <rPr>
        <b/>
        <vertAlign val="superscript"/>
        <sz val="10"/>
        <color theme="0"/>
        <rFont val="Arial"/>
        <family val="2"/>
      </rPr>
      <t>(2)</t>
    </r>
  </si>
  <si>
    <r>
      <t>Energy Consumption by Source and by Site in terajoules (TJ)</t>
    </r>
    <r>
      <rPr>
        <b/>
        <vertAlign val="superscript"/>
        <sz val="10"/>
        <color theme="0"/>
        <rFont val="Arial"/>
        <family val="2"/>
      </rPr>
      <t>(1)</t>
    </r>
  </si>
  <si>
    <r>
      <t xml:space="preserve">Purchased Group Electricity Consumption by Source in terajoules (TJ) </t>
    </r>
    <r>
      <rPr>
        <b/>
        <vertAlign val="superscript"/>
        <sz val="10"/>
        <color theme="0"/>
        <rFont val="Arial"/>
        <family val="2"/>
      </rPr>
      <t>(1) (2)</t>
    </r>
  </si>
  <si>
    <r>
      <t>Greenhouse Gas (GHG) Emissions by Site in kilotonnes of CO2e equivalent (kt CO2e)</t>
    </r>
    <r>
      <rPr>
        <b/>
        <vertAlign val="superscript"/>
        <sz val="10"/>
        <color theme="0"/>
        <rFont val="Arial"/>
        <family val="2"/>
      </rPr>
      <t>(1)</t>
    </r>
  </si>
  <si>
    <t>Tax Transparency and Economic Contributions Report</t>
  </si>
  <si>
    <t>Placed on care and maintenance on May 1, 2024.</t>
  </si>
  <si>
    <t>Commercial production declared June 1, 2024</t>
  </si>
  <si>
    <t>Placed on Preservation and Safe Management (P&amp;SM) after production halted in November 2023.</t>
  </si>
  <si>
    <r>
      <rPr>
        <i/>
        <vertAlign val="superscript"/>
        <sz val="10"/>
        <color theme="1"/>
        <rFont val="Arial"/>
        <family val="2"/>
      </rPr>
      <t>(1)</t>
    </r>
    <r>
      <rPr>
        <i/>
        <sz val="10"/>
        <color theme="1"/>
        <rFont val="Arial"/>
        <family val="2"/>
      </rPr>
      <t>Factors from "UK Government GHG Conversion Factors for Company Reporting" were used for all fuel to energy conversions.</t>
    </r>
  </si>
  <si>
    <r>
      <rPr>
        <i/>
        <vertAlign val="superscript"/>
        <sz val="10"/>
        <color theme="1"/>
        <rFont val="Arial"/>
        <family val="2"/>
      </rPr>
      <t>(2)</t>
    </r>
    <r>
      <rPr>
        <i/>
        <sz val="10"/>
        <color theme="1"/>
        <rFont val="Arial"/>
        <family val="2"/>
      </rPr>
      <t>The 2023 figure for Electricity - Renewable Sources has been revised due to updates at site-level data.</t>
    </r>
  </si>
  <si>
    <r>
      <rPr>
        <i/>
        <vertAlign val="superscript"/>
        <sz val="10"/>
        <color theme="1"/>
        <rFont val="Arial"/>
        <family val="2"/>
      </rPr>
      <t>(3)</t>
    </r>
    <r>
      <rPr>
        <i/>
        <sz val="10"/>
        <color theme="1"/>
        <rFont val="Arial"/>
        <family val="2"/>
      </rPr>
      <t>The 2023 figure for Electricity - Other Sources has been revised due to updated electricity purchase data for Trident.</t>
    </r>
  </si>
  <si>
    <r>
      <rPr>
        <i/>
        <vertAlign val="superscript"/>
        <sz val="10"/>
        <color theme="1"/>
        <rFont val="Arial"/>
        <family val="2"/>
      </rPr>
      <t>(4)</t>
    </r>
    <r>
      <rPr>
        <i/>
        <sz val="10"/>
        <color theme="1"/>
        <rFont val="Arial"/>
        <family val="2"/>
      </rPr>
      <t>The 2023 figure for Other fuels has been restated due to a unit of measure correction for butane at Guelb Moghrein</t>
    </r>
  </si>
  <si>
    <r>
      <rPr>
        <i/>
        <vertAlign val="superscript"/>
        <sz val="10"/>
        <color theme="1"/>
        <rFont val="Arial"/>
        <family val="2"/>
      </rPr>
      <t>(5)</t>
    </r>
    <r>
      <rPr>
        <i/>
        <sz val="10"/>
        <color theme="1"/>
        <rFont val="Arial"/>
        <family val="2"/>
      </rPr>
      <t xml:space="preserve"> Other fuels include Fuel Oil, Natural Gas, Petrol, Butane and Wood Pellets.</t>
    </r>
  </si>
  <si>
    <r>
      <rPr>
        <i/>
        <vertAlign val="superscript"/>
        <sz val="10"/>
        <color theme="1"/>
        <rFont val="Arial"/>
        <family val="2"/>
      </rPr>
      <t>(6)</t>
    </r>
    <r>
      <rPr>
        <i/>
        <sz val="10"/>
        <color theme="1"/>
        <rFont val="Arial"/>
        <family val="2"/>
      </rPr>
      <t xml:space="preserve"> None of the updated values resulted in significant increase (&gt;5%) to group total reported value</t>
    </r>
  </si>
  <si>
    <r>
      <rPr>
        <i/>
        <vertAlign val="superscript"/>
        <sz val="10"/>
        <color theme="1"/>
        <rFont val="Arial"/>
        <family val="2"/>
      </rPr>
      <t>(1)</t>
    </r>
    <r>
      <rPr>
        <i/>
        <sz val="10"/>
        <color theme="1"/>
        <rFont val="Arial"/>
        <family val="2"/>
      </rPr>
      <t xml:space="preserve"> Energy consumption values by source and country were obtained from 2024 (or latest available) International Energy Agency (IEA) - World Energy Statistic (Energy-mix by country generation) </t>
    </r>
  </si>
  <si>
    <r>
      <rPr>
        <i/>
        <vertAlign val="superscript"/>
        <sz val="10"/>
        <color theme="1"/>
        <rFont val="Arial"/>
        <family val="2"/>
      </rPr>
      <t>(2)</t>
    </r>
    <r>
      <rPr>
        <i/>
        <sz val="10"/>
        <color theme="1"/>
        <rFont val="Arial"/>
        <family val="2"/>
      </rPr>
      <t>The 2023 calculation for Electricity - Renewable Sources has been updated at Las Cruces, Cobre Panamá and Trident due to availability of most up to date data</t>
    </r>
  </si>
  <si>
    <r>
      <t>(3)</t>
    </r>
    <r>
      <rPr>
        <i/>
        <sz val="10"/>
        <color theme="1"/>
        <rFont val="Arial"/>
        <family val="2"/>
      </rPr>
      <t>The 2023 figure for Other Electricity has been revised due to updated electricity purchase data for Trident.</t>
    </r>
  </si>
  <si>
    <r>
      <rPr>
        <i/>
        <vertAlign val="superscript"/>
        <sz val="10"/>
        <color theme="1"/>
        <rFont val="Arial"/>
        <family val="2"/>
      </rPr>
      <t>(4)</t>
    </r>
    <r>
      <rPr>
        <i/>
        <sz val="10"/>
        <color theme="1"/>
        <rFont val="Arial"/>
        <family val="2"/>
      </rPr>
      <t xml:space="preserve"> None of the updated values resulted in significant increase (&gt;5%) to group total reported value</t>
    </r>
  </si>
  <si>
    <r>
      <rPr>
        <i/>
        <vertAlign val="superscript"/>
        <sz val="10"/>
        <color theme="1"/>
        <rFont val="Arial"/>
        <family val="2"/>
      </rPr>
      <t>(1)</t>
    </r>
    <r>
      <rPr>
        <i/>
        <sz val="10"/>
        <color theme="1"/>
        <rFont val="Arial"/>
        <family val="2"/>
      </rPr>
      <t xml:space="preserve"> Electricity generation values by source were obtained from 2024 (or latest available) International Energy Agency (IEA) - World Energy Statistic (Energy-mix by country generation) </t>
    </r>
  </si>
  <si>
    <r>
      <rPr>
        <i/>
        <vertAlign val="superscript"/>
        <sz val="10"/>
        <color theme="1"/>
        <rFont val="Arial"/>
        <family val="2"/>
      </rPr>
      <t>(2)</t>
    </r>
    <r>
      <rPr>
        <i/>
        <sz val="10"/>
        <color theme="1"/>
        <rFont val="Arial"/>
        <family val="2"/>
      </rPr>
      <t>The 2023 calculation for Purchased Group Electricity Consumption by Source has been updated due to roll-up from corrected energy consumption data at site-level</t>
    </r>
  </si>
  <si>
    <r>
      <t xml:space="preserve">(3) </t>
    </r>
    <r>
      <rPr>
        <i/>
        <sz val="10"/>
        <color theme="1"/>
        <rFont val="Arial"/>
        <family val="2"/>
      </rPr>
      <t>None of the updated values resulted in significant increase (&gt;5%) to group total reported value</t>
    </r>
  </si>
  <si>
    <r>
      <rPr>
        <i/>
        <vertAlign val="superscript"/>
        <sz val="10"/>
        <color theme="1"/>
        <rFont val="Arial"/>
        <family val="2"/>
      </rPr>
      <t>(1)</t>
    </r>
    <r>
      <rPr>
        <i/>
        <sz val="10"/>
        <color theme="1"/>
        <rFont val="Arial"/>
        <family val="2"/>
      </rPr>
      <t xml:space="preserve"> Energy intensity was calculated by dividing the respective Energy Consumption (in CJ) by the production output (in tonnes of copper equivalent)</t>
    </r>
  </si>
  <si>
    <r>
      <rPr>
        <i/>
        <vertAlign val="superscript"/>
        <sz val="10"/>
        <color theme="1"/>
        <rFont val="Arial"/>
        <family val="2"/>
      </rPr>
      <t>(2)</t>
    </r>
    <r>
      <rPr>
        <i/>
        <sz val="10"/>
        <color theme="1"/>
        <rFont val="Arial"/>
        <family val="2"/>
      </rPr>
      <t xml:space="preserve"> Data for Ravensthorpe and Enterprise are not included on a copper equivalent basis as nickel is the primary product</t>
    </r>
  </si>
  <si>
    <r>
      <rPr>
        <i/>
        <vertAlign val="superscript"/>
        <sz val="10"/>
        <color theme="1"/>
        <rFont val="Arial"/>
        <family val="2"/>
      </rPr>
      <t>(1)</t>
    </r>
    <r>
      <rPr>
        <i/>
        <sz val="10"/>
        <color theme="1"/>
        <rFont val="Arial"/>
        <family val="2"/>
      </rPr>
      <t xml:space="preserve"> Emissions intensity group total calculation includes only operations with actual production in 2024</t>
    </r>
  </si>
  <si>
    <r>
      <rPr>
        <i/>
        <vertAlign val="superscript"/>
        <sz val="10"/>
        <color theme="1"/>
        <rFont val="Arial"/>
        <family val="2"/>
      </rPr>
      <t>(2)</t>
    </r>
    <r>
      <rPr>
        <i/>
        <sz val="10"/>
        <color theme="1"/>
        <rFont val="Arial"/>
        <family val="2"/>
      </rPr>
      <t xml:space="preserve"> Nickel emissions and energy intensity for 2024 relates solely to the Enterprise operation while Ravensthorpe remains under a state of care and maintenance</t>
    </r>
  </si>
  <si>
    <r>
      <rPr>
        <i/>
        <vertAlign val="superscript"/>
        <sz val="10"/>
        <color theme="1"/>
        <rFont val="Arial"/>
        <family val="2"/>
      </rPr>
      <t>(3)</t>
    </r>
    <r>
      <rPr>
        <i/>
        <sz val="10"/>
        <color theme="1"/>
        <rFont val="Arial"/>
        <family val="2"/>
      </rPr>
      <t xml:space="preserve"> Emission intensities for Scope 1, 2 and 3 were calculated by dividing the respective GHG emissions (in KT of CO2e) by the production output (in tonnes of copper equivalent)</t>
    </r>
  </si>
  <si>
    <r>
      <rPr>
        <i/>
        <vertAlign val="superscript"/>
        <sz val="10"/>
        <color theme="1"/>
        <rFont val="Arial"/>
        <family val="2"/>
      </rPr>
      <t>(2)</t>
    </r>
    <r>
      <rPr>
        <i/>
        <sz val="10"/>
        <color theme="1"/>
        <rFont val="Arial"/>
        <family val="2"/>
      </rPr>
      <t xml:space="preserve"> Emission intensities for Scope 1, 2 and 3 were calculated by dividing the respective GHG emissions (in KT of CO2e) by the production output (in tonnes of copper equivalent)</t>
    </r>
  </si>
  <si>
    <r>
      <rPr>
        <i/>
        <vertAlign val="superscript"/>
        <sz val="10"/>
        <color theme="1"/>
        <rFont val="Arial"/>
        <family val="2"/>
      </rPr>
      <t>(3)</t>
    </r>
    <r>
      <rPr>
        <i/>
        <sz val="10"/>
        <color theme="1"/>
        <rFont val="Arial"/>
        <family val="2"/>
      </rPr>
      <t xml:space="preserve"> Cu-eq: All non copper by-product commodities were scaled by the number of equivalent units of copper they represent in value</t>
    </r>
  </si>
  <si>
    <r>
      <rPr>
        <i/>
        <vertAlign val="superscript"/>
        <sz val="10"/>
        <color theme="1"/>
        <rFont val="Arial"/>
        <family val="2"/>
      </rPr>
      <t>(1)</t>
    </r>
    <r>
      <rPr>
        <i/>
        <sz val="10"/>
        <color theme="1"/>
        <rFont val="Arial"/>
        <family val="2"/>
      </rPr>
      <t xml:space="preserve"> All our carbon emissions are calculated in accordance with the Greenhouse Gas Protocol:  A Corporate Accounting and Reporting Standard (WRI, WBCSD, 2001)</t>
    </r>
  </si>
  <si>
    <r>
      <rPr>
        <i/>
        <vertAlign val="superscript"/>
        <sz val="10"/>
        <color theme="1"/>
        <rFont val="Arial"/>
        <family val="2"/>
      </rPr>
      <t>(2)</t>
    </r>
    <r>
      <rPr>
        <i/>
        <sz val="10"/>
        <color theme="1"/>
        <rFont val="Arial"/>
        <family val="2"/>
      </rPr>
      <t xml:space="preserve"> Scope 1 GHG emissions for 2023 from Other fuels have been revised due to a unit of measure correction for butane at Guelb Moghrein</t>
    </r>
  </si>
  <si>
    <r>
      <t xml:space="preserve">(3) </t>
    </r>
    <r>
      <rPr>
        <i/>
        <sz val="10"/>
        <color theme="1"/>
        <rFont val="Arial"/>
        <family val="2"/>
      </rPr>
      <t>Scope 2 GHG emissions for 2023 have been revised due to updated electricity purchase data for Trident.</t>
    </r>
  </si>
  <si>
    <r>
      <t xml:space="preserve">(4) </t>
    </r>
    <r>
      <rPr>
        <i/>
        <sz val="10"/>
        <color theme="1"/>
        <rFont val="Arial"/>
        <family val="2"/>
      </rPr>
      <t>None of the updated values resulted in significant increase (&gt;5%) to group total reported value</t>
    </r>
  </si>
  <si>
    <r>
      <t xml:space="preserve">(5) </t>
    </r>
    <r>
      <rPr>
        <i/>
        <sz val="10"/>
        <color theme="1"/>
        <rFont val="Arial"/>
        <family val="2"/>
      </rPr>
      <t>Scope 3</t>
    </r>
    <r>
      <rPr>
        <i/>
        <vertAlign val="superscript"/>
        <sz val="10"/>
        <color theme="1"/>
        <rFont val="Arial"/>
        <family val="2"/>
      </rPr>
      <t xml:space="preserve"> </t>
    </r>
    <r>
      <rPr>
        <i/>
        <sz val="10"/>
        <color theme="1"/>
        <rFont val="Arial"/>
        <family val="2"/>
      </rPr>
      <t>emissions calculation</t>
    </r>
    <r>
      <rPr>
        <i/>
        <vertAlign val="superscript"/>
        <sz val="10"/>
        <color theme="1"/>
        <rFont val="Arial"/>
        <family val="2"/>
      </rPr>
      <t xml:space="preserve"> </t>
    </r>
    <r>
      <rPr>
        <i/>
        <sz val="10"/>
        <color theme="1"/>
        <rFont val="Arial"/>
        <family val="2"/>
      </rPr>
      <t>is aligned to the Greenhouse Gas Protocol Scope 3 Methodology Framework</t>
    </r>
  </si>
  <si>
    <r>
      <rPr>
        <i/>
        <vertAlign val="superscript"/>
        <sz val="10"/>
        <rFont val="Arial"/>
        <family val="2"/>
      </rPr>
      <t>(1)</t>
    </r>
    <r>
      <rPr>
        <i/>
        <sz val="10"/>
        <rFont val="Arial"/>
        <family val="2"/>
      </rPr>
      <t xml:space="preserve"> 'Other' includes closed properties, exploration and development and exploration projects</t>
    </r>
  </si>
  <si>
    <r>
      <rPr>
        <i/>
        <vertAlign val="superscript"/>
        <sz val="10"/>
        <rFont val="Arial"/>
        <family val="2"/>
      </rPr>
      <t xml:space="preserve">(2) </t>
    </r>
    <r>
      <rPr>
        <i/>
        <sz val="10"/>
        <rFont val="Arial"/>
        <family val="2"/>
      </rPr>
      <t>The Company determines significant where the impact is reversible only with significant remediation and damage persists over a long-term period (&gt; 1 year)</t>
    </r>
  </si>
  <si>
    <t>303-1 / 303-3</t>
  </si>
  <si>
    <t>Operational water   discharge</t>
  </si>
  <si>
    <t>3-3 / 403-1 / 403-2 / 403-3 / 403-5 / 403-6 / 403-8 / 403-9</t>
  </si>
  <si>
    <t>Corporate Exploration Division</t>
  </si>
  <si>
    <t>Community investment, social outreach and communications by project type</t>
  </si>
  <si>
    <t>Community investment, social outreach and communications by country</t>
  </si>
  <si>
    <t>Community Investment, Social Outreach and Communications</t>
  </si>
  <si>
    <t xml:space="preserve">204-1 / 408-1
</t>
  </si>
  <si>
    <t>Goal 16: Peace, Justice and strong institutions</t>
  </si>
  <si>
    <t>Employee turnover rate</t>
  </si>
  <si>
    <t>Local Supplier spend by Operation (US$ millions)</t>
  </si>
  <si>
    <t>Other Fuels</t>
  </si>
  <si>
    <r>
      <t>Water Metrics by Source and Destination in Megalitres (ML)</t>
    </r>
    <r>
      <rPr>
        <b/>
        <vertAlign val="superscript"/>
        <sz val="10"/>
        <color theme="0"/>
        <rFont val="Arial"/>
        <family val="2"/>
      </rPr>
      <t>(1)</t>
    </r>
  </si>
  <si>
    <r>
      <rPr>
        <i/>
        <vertAlign val="superscript"/>
        <sz val="10"/>
        <color theme="1"/>
        <rFont val="Arial"/>
        <family val="2"/>
      </rPr>
      <t>(1)</t>
    </r>
    <r>
      <rPr>
        <i/>
        <sz val="10"/>
        <color theme="1"/>
        <rFont val="Arial"/>
        <family val="2"/>
      </rPr>
      <t xml:space="preserve"> First Quantum has chosen to align our water usage reporting to the ICMM’s Water Reporting Good Practice Guide, 2nd Edition. All definitions and categories have therefore been aligned with the requirements and specifications of this Guide.
</t>
    </r>
  </si>
  <si>
    <r>
      <t xml:space="preserve">Operational Water Consumption </t>
    </r>
    <r>
      <rPr>
        <vertAlign val="superscript"/>
        <sz val="10"/>
        <color theme="1"/>
        <rFont val="Arial"/>
        <family val="2"/>
      </rPr>
      <t>(2)</t>
    </r>
  </si>
  <si>
    <r>
      <rPr>
        <i/>
        <vertAlign val="superscript"/>
        <sz val="10"/>
        <color theme="1"/>
        <rFont val="Arial"/>
        <family val="2"/>
      </rPr>
      <t>(2)</t>
    </r>
    <r>
      <rPr>
        <i/>
        <sz val="10"/>
        <color theme="1"/>
        <rFont val="Arial"/>
        <family val="2"/>
      </rPr>
      <t xml:space="preserve"> Water not released back to surface water, groundwater, seawater or a third party. Includes evaporation, entrainment and task loss.</t>
    </r>
  </si>
  <si>
    <r>
      <t xml:space="preserve">Withdrawal sea water for cooling the Cobre Panamá power station not used on mining activities (ML) </t>
    </r>
    <r>
      <rPr>
        <vertAlign val="superscript"/>
        <sz val="10"/>
        <color theme="1"/>
        <rFont val="Arial"/>
        <family val="2"/>
      </rPr>
      <t>(3)</t>
    </r>
  </si>
  <si>
    <r>
      <t xml:space="preserve">Discharge sea water for cooling the Cobre Panamá power station not used on mining activities (ML) </t>
    </r>
    <r>
      <rPr>
        <vertAlign val="superscript"/>
        <sz val="10"/>
        <color theme="1"/>
        <rFont val="Arial"/>
        <family val="2"/>
      </rPr>
      <t>(3)</t>
    </r>
  </si>
  <si>
    <r>
      <rPr>
        <i/>
        <vertAlign val="superscript"/>
        <sz val="10"/>
        <color theme="1"/>
        <rFont val="Arial"/>
        <family val="2"/>
      </rPr>
      <t>(3)</t>
    </r>
    <r>
      <rPr>
        <i/>
        <sz val="10"/>
        <color theme="1"/>
        <rFont val="Arial"/>
        <family val="2"/>
      </rPr>
      <t xml:space="preserve"> During 2024, the Cobre Panamá power station was in Preservation and Safe Management and non-operational. The reported seawater withdrawal and discharge of 165,173 ML were not used for conventional power generation cooling but rather to support the cooling of essential auxiliary equipment. This cooling process helps ensure the integrity and safety of the facility during its non-operational status.</t>
    </r>
  </si>
  <si>
    <r>
      <t>Water Metrics by Source/Destination and by Site in Megalitres (ML)</t>
    </r>
    <r>
      <rPr>
        <b/>
        <vertAlign val="superscript"/>
        <sz val="10"/>
        <color theme="0"/>
        <rFont val="Arial"/>
        <family val="2"/>
      </rPr>
      <t>(1)</t>
    </r>
  </si>
  <si>
    <r>
      <t>Cobre Panamá</t>
    </r>
    <r>
      <rPr>
        <vertAlign val="superscript"/>
        <sz val="10"/>
        <rFont val="Arial"/>
        <family val="2"/>
      </rPr>
      <t>(4)</t>
    </r>
  </si>
  <si>
    <t xml:space="preserve">Sea Water </t>
  </si>
  <si>
    <r>
      <t>Cobre Panama</t>
    </r>
    <r>
      <rPr>
        <vertAlign val="superscript"/>
        <sz val="10"/>
        <color theme="1"/>
        <rFont val="Arial"/>
        <family val="2"/>
      </rPr>
      <t>(2)</t>
    </r>
  </si>
  <si>
    <r>
      <t xml:space="preserve">Operational Water Consumption </t>
    </r>
    <r>
      <rPr>
        <i/>
        <vertAlign val="superscript"/>
        <sz val="10"/>
        <rFont val="Arial"/>
        <family val="2"/>
      </rPr>
      <t>(3)</t>
    </r>
  </si>
  <si>
    <r>
      <rPr>
        <i/>
        <vertAlign val="superscript"/>
        <sz val="10"/>
        <color theme="1"/>
        <rFont val="Arial"/>
        <family val="2"/>
      </rPr>
      <t xml:space="preserve">(1) </t>
    </r>
    <r>
      <rPr>
        <i/>
        <sz val="10"/>
        <color theme="1"/>
        <rFont val="Arial"/>
        <family val="2"/>
      </rPr>
      <t xml:space="preserve">First Quantum has chosen to align our water usage reporting to the ICMM’s Water Reporting Good Practice Guide, 2nd Edition. All definitions and categories have therefore been aligned with the requirements and specifications of this Guide.
</t>
    </r>
  </si>
  <si>
    <r>
      <rPr>
        <i/>
        <vertAlign val="superscript"/>
        <sz val="10"/>
        <color theme="1"/>
        <rFont val="Arial"/>
        <family val="2"/>
      </rPr>
      <t>(3)</t>
    </r>
    <r>
      <rPr>
        <i/>
        <sz val="10"/>
        <color theme="1"/>
        <rFont val="Arial"/>
        <family val="2"/>
      </rPr>
      <t xml:space="preserve"> Water not released back to surface water, groundwater, seawater or a third party. Includes evaporation, entrainment and task loss.</t>
    </r>
  </si>
  <si>
    <r>
      <rPr>
        <i/>
        <vertAlign val="superscript"/>
        <sz val="10"/>
        <color theme="1"/>
        <rFont val="Arial"/>
        <family val="2"/>
      </rPr>
      <t>(4)</t>
    </r>
    <r>
      <rPr>
        <i/>
        <sz val="10"/>
        <color theme="1"/>
        <rFont val="Arial"/>
        <family val="2"/>
      </rPr>
      <t xml:space="preserve">Fresh water withdrawal in Cobre Panamá on 2024 refers exclusively to rainwater collected at the tailings management facility and mining installations. </t>
    </r>
  </si>
  <si>
    <r>
      <t>Mining Waste Generated in metric tonnes (t)</t>
    </r>
    <r>
      <rPr>
        <b/>
        <vertAlign val="superscript"/>
        <sz val="10"/>
        <color theme="0"/>
        <rFont val="Arial"/>
        <family val="2"/>
      </rPr>
      <t>(1)</t>
    </r>
  </si>
  <si>
    <r>
      <rPr>
        <i/>
        <vertAlign val="superscript"/>
        <sz val="10"/>
        <color theme="1"/>
        <rFont val="Arial"/>
        <family val="2"/>
      </rPr>
      <t xml:space="preserve">(1) </t>
    </r>
    <r>
      <rPr>
        <i/>
        <sz val="10"/>
        <color theme="1"/>
        <rFont val="Arial"/>
        <family val="2"/>
      </rPr>
      <t>All waste is managed in compliance with national regulations, site-specific permits, and applicable international protocols. All waste is measured by our in-house teams on site.</t>
    </r>
  </si>
  <si>
    <r>
      <rPr>
        <i/>
        <vertAlign val="superscript"/>
        <sz val="10"/>
        <color theme="1"/>
        <rFont val="Arial"/>
        <family val="2"/>
      </rPr>
      <t>(2)</t>
    </r>
    <r>
      <rPr>
        <i/>
        <sz val="10"/>
        <color theme="1"/>
        <rFont val="Arial"/>
        <family val="2"/>
      </rPr>
      <t>Other mining waste includes overburden, slag, waste treatment solids and beneficiation rejects</t>
    </r>
  </si>
  <si>
    <t>Mining Waste (000s)</t>
  </si>
  <si>
    <r>
      <t>Other mining waste</t>
    </r>
    <r>
      <rPr>
        <vertAlign val="superscript"/>
        <sz val="10"/>
        <rFont val="Arial"/>
        <family val="2"/>
      </rPr>
      <t>(2)</t>
    </r>
  </si>
  <si>
    <r>
      <t>Type of Waste and Disposal Method in metric tonnes (t)</t>
    </r>
    <r>
      <rPr>
        <b/>
        <vertAlign val="superscript"/>
        <sz val="10"/>
        <color theme="0"/>
        <rFont val="Arial"/>
        <family val="2"/>
      </rPr>
      <t>(1)</t>
    </r>
  </si>
  <si>
    <r>
      <t>Type of Waste by Site in metric tonnes (t)</t>
    </r>
    <r>
      <rPr>
        <b/>
        <vertAlign val="superscript"/>
        <sz val="10"/>
        <color theme="0"/>
        <rFont val="Arial"/>
        <family val="2"/>
      </rPr>
      <t>(1)</t>
    </r>
  </si>
  <si>
    <r>
      <t>Near miss frequency rate (NMFR)</t>
    </r>
    <r>
      <rPr>
        <b/>
        <vertAlign val="superscript"/>
        <sz val="10"/>
        <color theme="1"/>
        <rFont val="Arial"/>
        <family val="2"/>
      </rPr>
      <t>(1)</t>
    </r>
  </si>
  <si>
    <r>
      <t>Lost time injury frequency rate (LTIFR)</t>
    </r>
    <r>
      <rPr>
        <b/>
        <vertAlign val="superscript"/>
        <sz val="10"/>
        <color theme="1"/>
        <rFont val="Arial"/>
        <family val="2"/>
      </rPr>
      <t>(2)</t>
    </r>
  </si>
  <si>
    <r>
      <t>Total recordable severity   rate (SEV FR)</t>
    </r>
    <r>
      <rPr>
        <b/>
        <vertAlign val="superscript"/>
        <sz val="10"/>
        <color theme="1"/>
        <rFont val="Arial"/>
        <family val="2"/>
      </rPr>
      <t>(3)</t>
    </r>
  </si>
  <si>
    <r>
      <rPr>
        <i/>
        <vertAlign val="superscript"/>
        <sz val="10"/>
        <color theme="1"/>
        <rFont val="Arial"/>
        <family val="2"/>
      </rPr>
      <t>(1)</t>
    </r>
    <r>
      <rPr>
        <i/>
        <sz val="10"/>
        <color theme="1"/>
        <rFont val="Arial"/>
        <family val="2"/>
      </rPr>
      <t xml:space="preserve">The per annum near miss frequency rates include hazards
</t>
    </r>
  </si>
  <si>
    <r>
      <rPr>
        <i/>
        <vertAlign val="superscript"/>
        <sz val="10"/>
        <color theme="1"/>
        <rFont val="Arial"/>
        <family val="2"/>
      </rPr>
      <t>(2)</t>
    </r>
    <r>
      <rPr>
        <i/>
        <sz val="10"/>
        <color theme="1"/>
        <rFont val="Arial"/>
        <family val="2"/>
      </rPr>
      <t>The per annum injury rates have been calculated by using the number of lost time injuries and dividing that figure by the number of 
hours worked by employees; the result is then multiplied by 200,000 hours</t>
    </r>
  </si>
  <si>
    <r>
      <rPr>
        <i/>
        <vertAlign val="superscript"/>
        <sz val="10"/>
        <color theme="1"/>
        <rFont val="Arial"/>
        <family val="2"/>
      </rPr>
      <t>(3)</t>
    </r>
    <r>
      <rPr>
        <i/>
        <sz val="10"/>
        <color theme="1"/>
        <rFont val="Arial"/>
        <family val="2"/>
      </rPr>
      <t>The per annum lost day rates have been calculated by using the number of lost days and dividing that figure by the number of hours worked by employees; the result is then multiplied by 200,000 hours</t>
    </r>
  </si>
  <si>
    <r>
      <t>NMFR</t>
    </r>
    <r>
      <rPr>
        <vertAlign val="superscript"/>
        <sz val="10"/>
        <color theme="1"/>
        <rFont val="Arial"/>
        <family val="2"/>
      </rPr>
      <t>(1)</t>
    </r>
  </si>
  <si>
    <r>
      <t>LTIFR</t>
    </r>
    <r>
      <rPr>
        <vertAlign val="superscript"/>
        <sz val="10"/>
        <color theme="1"/>
        <rFont val="Arial"/>
        <family val="2"/>
      </rPr>
      <t>(2)</t>
    </r>
  </si>
  <si>
    <r>
      <t>SEV Rate</t>
    </r>
    <r>
      <rPr>
        <vertAlign val="superscript"/>
        <sz val="10"/>
        <color theme="1"/>
        <rFont val="Arial"/>
        <family val="2"/>
      </rPr>
      <t>(3)</t>
    </r>
  </si>
  <si>
    <r>
      <t>2024</t>
    </r>
    <r>
      <rPr>
        <b/>
        <vertAlign val="superscript"/>
        <sz val="10"/>
        <rFont val="Arial"/>
        <family val="2"/>
      </rPr>
      <t>(1)</t>
    </r>
  </si>
  <si>
    <r>
      <t>2023</t>
    </r>
    <r>
      <rPr>
        <b/>
        <vertAlign val="superscript"/>
        <sz val="10"/>
        <rFont val="Arial"/>
        <family val="2"/>
      </rPr>
      <t>(2)</t>
    </r>
  </si>
  <si>
    <r>
      <t>2020</t>
    </r>
    <r>
      <rPr>
        <b/>
        <vertAlign val="superscript"/>
        <sz val="10"/>
        <rFont val="Arial"/>
        <family val="2"/>
      </rPr>
      <t>(3)</t>
    </r>
  </si>
  <si>
    <r>
      <rPr>
        <i/>
        <vertAlign val="superscript"/>
        <sz val="10"/>
        <color theme="1"/>
        <rFont val="Arial"/>
        <family val="2"/>
      </rPr>
      <t>(1)</t>
    </r>
    <r>
      <rPr>
        <i/>
        <sz val="10"/>
        <color theme="1"/>
        <rFont val="Arial"/>
        <family val="2"/>
      </rPr>
      <t>Values include Cobre Panamá, and Ravensthorpe which went into P&amp;SM and C&amp;M in late 2023 and May 2024 respectively.</t>
    </r>
  </si>
  <si>
    <r>
      <rPr>
        <i/>
        <vertAlign val="superscript"/>
        <sz val="10"/>
        <color theme="1"/>
        <rFont val="Arial"/>
        <family val="2"/>
      </rPr>
      <t>(2)</t>
    </r>
    <r>
      <rPr>
        <i/>
        <sz val="10"/>
        <color theme="1"/>
        <rFont val="Arial"/>
        <family val="2"/>
      </rPr>
      <t>Values exclude Cobre Panamá, which following the halt to production in November as a result of the illegal blockades, saw a significant reduction in the workforce</t>
    </r>
  </si>
  <si>
    <r>
      <rPr>
        <i/>
        <vertAlign val="superscript"/>
        <sz val="10"/>
        <color theme="1"/>
        <rFont val="Arial"/>
        <family val="2"/>
      </rPr>
      <t>(3)</t>
    </r>
    <r>
      <rPr>
        <i/>
        <sz val="10"/>
        <color theme="1"/>
        <rFont val="Arial"/>
        <family val="2"/>
      </rPr>
      <t>A significant reduction in the Cobre Panama workforce was required during 2020 due to Cobre Panama operations being placed on preservation and safe maintenance for much of the second quarter, as a result of a temporary suspension of labour activities order by the Panamanian Ministry of Health in response to the COVID-19 pandemic. Cobre Panama ramped back up to full production levels in August 2020.</t>
    </r>
  </si>
  <si>
    <t>Total Spend (US$)</t>
  </si>
  <si>
    <t>Supplier Spend</t>
  </si>
  <si>
    <t>Name of Project</t>
  </si>
  <si>
    <t xml:space="preserve">Name of Project </t>
  </si>
  <si>
    <t>Detail</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</si>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</sst>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0_);_(* \(#,##0.0\);_(* &quot;-&quot;??_);_(@_)"/>
    <numFmt numFmtId="167" formatCode="_(* #,##0_);_(* \(#,##0\);_(* &quot;-&quot;??_);_(@_)"/>
    <numFmt numFmtId="168" formatCode="0.0"/>
  </numFmts>
  <fonts count="32" x14ac:knownFonts="1">
    <font>
      <sz val="10"/>
      <color theme="1"/>
      <name val="Arial"/>
      <family val="2"/>
    </font>
    <font>
      <sz val="10"/>
      <color theme="1"/>
      <name val="Arial"/>
      <family val="2"/>
    </font>
    <font>
      <sz val="10"/>
      <color rgb="FFFF0000"/>
      <name val="Arial"/>
      <family val="2"/>
    </font>
    <font>
      <b/>
      <sz val="10"/>
      <color theme="1"/>
      <name val="Arial"/>
      <family val="2"/>
    </font>
    <font>
      <b/>
      <i/>
      <sz val="10"/>
      <color theme="1"/>
      <name val="Arial"/>
      <family val="2"/>
    </font>
    <font>
      <sz val="10"/>
      <name val="Arial"/>
      <family val="2"/>
    </font>
    <font>
      <b/>
      <sz val="10"/>
      <name val="Arial"/>
      <family val="2"/>
    </font>
    <font>
      <u/>
      <sz val="10"/>
      <color theme="10"/>
      <name val="Arial"/>
      <family val="2"/>
    </font>
    <font>
      <i/>
      <sz val="10"/>
      <color rgb="FFFF0000"/>
      <name val="Arial"/>
      <family val="2"/>
    </font>
    <font>
      <b/>
      <sz val="12"/>
      <color theme="1"/>
      <name val="Arial"/>
      <family val="2"/>
    </font>
    <font>
      <i/>
      <sz val="10"/>
      <color theme="1"/>
      <name val="Arial"/>
      <family val="2"/>
    </font>
    <font>
      <u/>
      <sz val="10"/>
      <color rgb="FF0070C0"/>
      <name val="Arial"/>
      <family val="2"/>
    </font>
    <font>
      <sz val="10"/>
      <color rgb="FF0070C0"/>
      <name val="Arial"/>
      <family val="2"/>
    </font>
    <font>
      <b/>
      <sz val="10"/>
      <color theme="0"/>
      <name val="Arial"/>
      <family val="2"/>
    </font>
    <font>
      <sz val="10"/>
      <color theme="0"/>
      <name val="Arial"/>
      <family val="2"/>
    </font>
    <font>
      <b/>
      <sz val="12"/>
      <color theme="0"/>
      <name val="Arial"/>
      <family val="2"/>
    </font>
    <font>
      <b/>
      <sz val="9"/>
      <name val="Arial"/>
      <family val="2"/>
    </font>
    <font>
      <i/>
      <sz val="10"/>
      <name val="Arial"/>
      <family val="2"/>
    </font>
    <font>
      <vertAlign val="superscript"/>
      <sz val="10"/>
      <color theme="1"/>
      <name val="Arial"/>
      <family val="2"/>
    </font>
    <font>
      <i/>
      <vertAlign val="superscript"/>
      <sz val="10"/>
      <color theme="1"/>
      <name val="Arial"/>
      <family val="2"/>
    </font>
    <font>
      <i/>
      <vertAlign val="superscript"/>
      <sz val="10"/>
      <name val="Arial"/>
      <family val="2"/>
    </font>
    <font>
      <b/>
      <vertAlign val="superscript"/>
      <sz val="10"/>
      <name val="Arial"/>
      <family val="2"/>
    </font>
    <font>
      <i/>
      <sz val="10"/>
      <color rgb="FF00B050"/>
      <name val="Arial"/>
      <family val="2"/>
    </font>
    <font>
      <b/>
      <vertAlign val="superscript"/>
      <sz val="10"/>
      <color theme="0"/>
      <name val="Arial"/>
      <family val="2"/>
    </font>
    <font>
      <i/>
      <sz val="9"/>
      <name val="Arial"/>
      <family val="2"/>
    </font>
    <font>
      <i/>
      <vertAlign val="superscript"/>
      <sz val="9"/>
      <name val="Arial"/>
      <family val="2"/>
    </font>
    <font>
      <vertAlign val="superscript"/>
      <sz val="10"/>
      <name val="Arial"/>
      <family val="2"/>
    </font>
    <font>
      <b/>
      <vertAlign val="superscript"/>
      <sz val="10"/>
      <color theme="1"/>
      <name val="Arial"/>
      <family val="2"/>
    </font>
    <font>
      <b/>
      <vertAlign val="subscript"/>
      <sz val="10"/>
      <name val="Arial"/>
      <family val="2"/>
    </font>
    <font>
      <b/>
      <vertAlign val="subscript"/>
      <sz val="10"/>
      <color theme="1"/>
      <name val="Arial"/>
      <family val="2"/>
    </font>
    <font>
      <i/>
      <sz val="10"/>
      <color rgb="FF0070C0"/>
      <name val="Arial"/>
      <family val="2"/>
    </font>
    <font>
      <b/>
      <sz val="14"/>
      <color theme="0"/>
      <name val="Arial"/>
      <family val="2"/>
    </font>
  </fonts>
  <fills count="7">
    <fill>
      <patternFill patternType="none"/>
    </fill>
    <fill>
      <patternFill patternType="gray125"/>
    </fill>
    <fill>
      <patternFill patternType="solid">
        <fgColor theme="0" tint="-4.9989318521683403E-2"/>
        <bgColor indexed="64"/>
      </patternFill>
    </fill>
    <fill>
      <patternFill patternType="lightDown">
        <bgColor theme="0" tint="-4.9989318521683403E-2"/>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bgColor indexed="64"/>
      </patternFill>
    </fill>
  </fills>
  <borders count="36">
    <border>
      <left/>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theme="0" tint="-0.499984740745262"/>
      </right>
      <top/>
      <bottom style="thin">
        <color theme="0" tint="-0.499984740745262"/>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cellStyleXfs>
  <cellXfs count="336">
    <xf numFmtId="0" fontId="0" fillId="0" borderId="0" xfId="0"/>
    <xf numFmtId="0" fontId="4" fillId="0" borderId="0" xfId="0" applyFont="1"/>
    <xf numFmtId="0" fontId="0" fillId="0" borderId="1" xfId="0" applyBorder="1"/>
    <xf numFmtId="0" fontId="0" fillId="0" borderId="2" xfId="0" applyBorder="1"/>
    <xf numFmtId="0" fontId="7" fillId="0" borderId="0" xfId="2"/>
    <xf numFmtId="0" fontId="2" fillId="0" borderId="0" xfId="0" applyFont="1"/>
    <xf numFmtId="0" fontId="8" fillId="0" borderId="0" xfId="0" applyFont="1"/>
    <xf numFmtId="0" fontId="0" fillId="0" borderId="0" xfId="0" applyAlignment="1">
      <alignment wrapText="1"/>
    </xf>
    <xf numFmtId="0" fontId="0" fillId="0" borderId="0" xfId="0" applyAlignment="1">
      <alignment horizontal="left" wrapText="1"/>
    </xf>
    <xf numFmtId="0" fontId="0" fillId="0" borderId="8" xfId="0" applyBorder="1"/>
    <xf numFmtId="0" fontId="5" fillId="0" borderId="8" xfId="2" applyFont="1" applyBorder="1" applyAlignment="1">
      <alignment horizontal="center"/>
    </xf>
    <xf numFmtId="0" fontId="5" fillId="0" borderId="8" xfId="2" applyFont="1" applyBorder="1" applyAlignment="1">
      <alignment horizontal="left" vertical="top"/>
    </xf>
    <xf numFmtId="0" fontId="0" fillId="0" borderId="8" xfId="0" applyBorder="1" applyAlignment="1">
      <alignment vertical="center" wrapText="1"/>
    </xf>
    <xf numFmtId="0" fontId="5" fillId="0" borderId="8" xfId="2" applyFont="1" applyBorder="1" applyAlignment="1">
      <alignment horizontal="center" vertical="center"/>
    </xf>
    <xf numFmtId="0" fontId="5" fillId="0" borderId="8" xfId="2" applyFont="1" applyBorder="1" applyAlignment="1">
      <alignment horizontal="center" vertical="center" wrapText="1"/>
    </xf>
    <xf numFmtId="0" fontId="0" fillId="0" borderId="8" xfId="0" applyBorder="1" applyAlignment="1">
      <alignment horizontal="left" vertical="center"/>
    </xf>
    <xf numFmtId="0" fontId="5" fillId="0" borderId="8" xfId="2" applyFont="1" applyBorder="1" applyAlignment="1">
      <alignment horizontal="left" vertical="center" wrapText="1"/>
    </xf>
    <xf numFmtId="0" fontId="5" fillId="0" borderId="8" xfId="0" applyFont="1" applyBorder="1"/>
    <xf numFmtId="0" fontId="5" fillId="0" borderId="8" xfId="0" applyFont="1" applyBorder="1" applyAlignment="1">
      <alignment horizontal="center"/>
    </xf>
    <xf numFmtId="167" fontId="5" fillId="0" borderId="8" xfId="1" applyNumberFormat="1" applyFont="1" applyBorder="1" applyAlignment="1">
      <alignment horizontal="center"/>
    </xf>
    <xf numFmtId="0" fontId="6" fillId="4" borderId="8" xfId="0" applyFont="1" applyFill="1" applyBorder="1" applyAlignment="1">
      <alignment horizontal="center"/>
    </xf>
    <xf numFmtId="0" fontId="3" fillId="4" borderId="8" xfId="0" applyFont="1" applyFill="1" applyBorder="1"/>
    <xf numFmtId="0" fontId="5" fillId="0" borderId="8" xfId="0" applyFont="1" applyBorder="1" applyAlignment="1">
      <alignment wrapText="1"/>
    </xf>
    <xf numFmtId="167" fontId="3" fillId="4" borderId="8" xfId="0" applyNumberFormat="1" applyFont="1" applyFill="1" applyBorder="1"/>
    <xf numFmtId="166" fontId="3" fillId="4" borderId="8" xfId="1" applyNumberFormat="1" applyFont="1" applyFill="1" applyBorder="1"/>
    <xf numFmtId="167" fontId="3" fillId="4" borderId="8" xfId="1" applyNumberFormat="1" applyFont="1" applyFill="1" applyBorder="1"/>
    <xf numFmtId="167" fontId="0" fillId="0" borderId="8" xfId="1" applyNumberFormat="1" applyFont="1" applyBorder="1"/>
    <xf numFmtId="0" fontId="0" fillId="2" borderId="8" xfId="0" applyFill="1" applyBorder="1"/>
    <xf numFmtId="167" fontId="0" fillId="2" borderId="8" xfId="1" applyNumberFormat="1" applyFont="1" applyFill="1" applyBorder="1"/>
    <xf numFmtId="0" fontId="5" fillId="0" borderId="8" xfId="0" applyFont="1" applyBorder="1" applyAlignment="1">
      <alignment vertical="center"/>
    </xf>
    <xf numFmtId="0" fontId="5" fillId="0" borderId="8" xfId="0" applyFont="1" applyBorder="1" applyAlignment="1">
      <alignment vertical="center" wrapText="1"/>
    </xf>
    <xf numFmtId="0" fontId="10" fillId="0" borderId="0" xfId="0" applyFont="1"/>
    <xf numFmtId="0" fontId="10" fillId="0" borderId="18" xfId="0" applyFont="1" applyBorder="1"/>
    <xf numFmtId="167" fontId="1" fillId="0" borderId="8" xfId="1" applyNumberFormat="1" applyFont="1" applyFill="1" applyBorder="1"/>
    <xf numFmtId="0" fontId="5" fillId="0" borderId="14" xfId="0" applyFont="1" applyBorder="1" applyAlignment="1">
      <alignment vertical="center"/>
    </xf>
    <xf numFmtId="0" fontId="5" fillId="0" borderId="15" xfId="0" applyFont="1" applyBorder="1" applyAlignment="1">
      <alignment vertical="center"/>
    </xf>
    <xf numFmtId="0" fontId="8" fillId="0" borderId="18" xfId="0" applyFont="1" applyBorder="1" applyAlignment="1">
      <alignment vertical="center"/>
    </xf>
    <xf numFmtId="0" fontId="6" fillId="0" borderId="8" xfId="0" applyFont="1" applyBorder="1" applyAlignment="1">
      <alignment horizontal="center" vertical="center"/>
    </xf>
    <xf numFmtId="166" fontId="5" fillId="0" borderId="8" xfId="1" applyNumberFormat="1" applyFont="1" applyBorder="1" applyAlignment="1">
      <alignment horizontal="center"/>
    </xf>
    <xf numFmtId="0" fontId="3" fillId="0" borderId="0" xfId="0" applyFont="1"/>
    <xf numFmtId="9" fontId="5" fillId="0" borderId="8" xfId="0" applyNumberFormat="1" applyFont="1" applyBorder="1" applyAlignment="1">
      <alignment horizontal="center"/>
    </xf>
    <xf numFmtId="9" fontId="5" fillId="0" borderId="8" xfId="0" applyNumberFormat="1" applyFont="1" applyBorder="1" applyAlignment="1">
      <alignment horizontal="center" vertical="center"/>
    </xf>
    <xf numFmtId="165" fontId="5" fillId="0" borderId="8" xfId="0" applyNumberFormat="1" applyFont="1" applyBorder="1" applyAlignment="1">
      <alignment horizontal="center"/>
    </xf>
    <xf numFmtId="0" fontId="5" fillId="0" borderId="8" xfId="0" applyFont="1" applyBorder="1" applyAlignment="1">
      <alignment horizontal="left" vertical="center"/>
    </xf>
    <xf numFmtId="9" fontId="5" fillId="3" borderId="8" xfId="0" applyNumberFormat="1" applyFont="1" applyFill="1" applyBorder="1" applyAlignment="1">
      <alignment horizontal="center" vertical="center"/>
    </xf>
    <xf numFmtId="0" fontId="12" fillId="0" borderId="0" xfId="0" applyFont="1"/>
    <xf numFmtId="0" fontId="0" fillId="0" borderId="3" xfId="0" applyBorder="1"/>
    <xf numFmtId="0" fontId="0" fillId="0" borderId="12" xfId="0" applyBorder="1"/>
    <xf numFmtId="0" fontId="0" fillId="0" borderId="18" xfId="0" applyBorder="1"/>
    <xf numFmtId="0" fontId="0" fillId="0" borderId="13" xfId="0" applyBorder="1"/>
    <xf numFmtId="0" fontId="0" fillId="0" borderId="19" xfId="0" applyBorder="1"/>
    <xf numFmtId="0" fontId="0" fillId="0" borderId="8" xfId="0" applyBorder="1" applyAlignment="1">
      <alignment horizontal="center"/>
    </xf>
    <xf numFmtId="0" fontId="0" fillId="0" borderId="0" xfId="0" applyAlignment="1">
      <alignment horizontal="center" vertical="center"/>
    </xf>
    <xf numFmtId="0" fontId="3" fillId="0" borderId="8" xfId="0" applyFont="1" applyBorder="1" applyAlignment="1">
      <alignment horizontal="center"/>
    </xf>
    <xf numFmtId="43" fontId="0" fillId="0" borderId="8" xfId="1" applyFont="1" applyBorder="1"/>
    <xf numFmtId="43" fontId="3" fillId="4" borderId="8" xfId="1" applyFont="1" applyFill="1" applyBorder="1"/>
    <xf numFmtId="9" fontId="0" fillId="0" borderId="8" xfId="3" applyFont="1" applyBorder="1"/>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11" xfId="0" applyBorder="1"/>
    <xf numFmtId="0" fontId="0" fillId="0" borderId="11" xfId="0" applyBorder="1" applyAlignment="1">
      <alignment horizontal="center"/>
    </xf>
    <xf numFmtId="9" fontId="0" fillId="0" borderId="11" xfId="3" applyFont="1" applyBorder="1"/>
    <xf numFmtId="0" fontId="0" fillId="0" borderId="0" xfId="0" applyAlignment="1">
      <alignment vertical="center"/>
    </xf>
    <xf numFmtId="9" fontId="0" fillId="0" borderId="8" xfId="0" applyNumberFormat="1" applyBorder="1"/>
    <xf numFmtId="0" fontId="10" fillId="0" borderId="21" xfId="0" applyFont="1" applyBorder="1"/>
    <xf numFmtId="0" fontId="10" fillId="0" borderId="22" xfId="0" applyFont="1" applyBorder="1"/>
    <xf numFmtId="0" fontId="10" fillId="0" borderId="23" xfId="0" applyFont="1" applyBorder="1"/>
    <xf numFmtId="0" fontId="10" fillId="0" borderId="24" xfId="0" applyFont="1" applyBorder="1"/>
    <xf numFmtId="0" fontId="10" fillId="0" borderId="25" xfId="0" applyFont="1" applyBorder="1" applyAlignment="1">
      <alignment horizontal="center"/>
    </xf>
    <xf numFmtId="0" fontId="10" fillId="0" borderId="26" xfId="0" applyFont="1" applyBorder="1"/>
    <xf numFmtId="0" fontId="10" fillId="0" borderId="25" xfId="0" applyFont="1" applyBorder="1"/>
    <xf numFmtId="0" fontId="3" fillId="5" borderId="20" xfId="0" applyFont="1" applyFill="1" applyBorder="1" applyAlignment="1">
      <alignment horizontal="center"/>
    </xf>
    <xf numFmtId="0" fontId="0" fillId="0" borderId="13" xfId="0" applyBorder="1" applyAlignment="1">
      <alignment vertical="center"/>
    </xf>
    <xf numFmtId="3" fontId="0" fillId="0" borderId="8" xfId="1" applyNumberFormat="1" applyFont="1" applyBorder="1" applyAlignment="1">
      <alignment horizontal="right"/>
    </xf>
    <xf numFmtId="3" fontId="5" fillId="0" borderId="8" xfId="1" applyNumberFormat="1" applyFont="1" applyBorder="1" applyAlignment="1">
      <alignment horizontal="right"/>
    </xf>
    <xf numFmtId="3" fontId="0" fillId="0" borderId="8" xfId="0" applyNumberFormat="1" applyBorder="1" applyAlignment="1">
      <alignment horizontal="right" vertical="center" wrapText="1"/>
    </xf>
    <xf numFmtId="3" fontId="6" fillId="4" borderId="8" xfId="2" applyNumberFormat="1" applyFont="1" applyFill="1" applyBorder="1" applyAlignment="1">
      <alignment horizontal="right"/>
    </xf>
    <xf numFmtId="3" fontId="5" fillId="0" borderId="8" xfId="2" applyNumberFormat="1" applyFont="1" applyBorder="1" applyAlignment="1">
      <alignment horizontal="right"/>
    </xf>
    <xf numFmtId="3" fontId="5" fillId="0" borderId="8" xfId="2" applyNumberFormat="1" applyFont="1" applyBorder="1" applyAlignment="1">
      <alignment horizontal="right" vertical="center"/>
    </xf>
    <xf numFmtId="3" fontId="0" fillId="0" borderId="8" xfId="0" applyNumberFormat="1" applyBorder="1" applyAlignment="1">
      <alignment horizontal="right"/>
    </xf>
    <xf numFmtId="3" fontId="1" fillId="0" borderId="8" xfId="1" applyNumberFormat="1" applyFont="1" applyBorder="1" applyAlignment="1">
      <alignment horizontal="right"/>
    </xf>
    <xf numFmtId="0" fontId="13" fillId="6" borderId="0" xfId="0" applyFont="1" applyFill="1" applyAlignment="1">
      <alignment horizontal="left"/>
    </xf>
    <xf numFmtId="0" fontId="14" fillId="6" borderId="0" xfId="0" applyFont="1" applyFill="1"/>
    <xf numFmtId="167" fontId="0" fillId="0" borderId="8" xfId="1" applyNumberFormat="1" applyFont="1" applyFill="1" applyBorder="1" applyAlignment="1">
      <alignment horizontal="center"/>
    </xf>
    <xf numFmtId="0" fontId="0" fillId="0" borderId="8" xfId="2" applyFont="1" applyFill="1" applyBorder="1" applyAlignment="1">
      <alignment horizontal="center"/>
    </xf>
    <xf numFmtId="0" fontId="0" fillId="0" borderId="8" xfId="0" applyBorder="1" applyAlignment="1">
      <alignment horizontal="center" vertical="center" wrapText="1"/>
    </xf>
    <xf numFmtId="0" fontId="0" fillId="0" borderId="8" xfId="2" applyFont="1" applyFill="1" applyBorder="1" applyAlignment="1">
      <alignment horizontal="center" vertical="center"/>
    </xf>
    <xf numFmtId="0" fontId="10" fillId="0" borderId="26" xfId="0" applyFont="1" applyBorder="1" applyAlignment="1">
      <alignment horizontal="center"/>
    </xf>
    <xf numFmtId="16" fontId="10" fillId="0" borderId="25" xfId="0" quotePrefix="1" applyNumberFormat="1" applyFont="1" applyBorder="1" applyAlignment="1">
      <alignment horizontal="center"/>
    </xf>
    <xf numFmtId="37" fontId="6" fillId="4" borderId="8" xfId="0" applyNumberFormat="1" applyFont="1" applyFill="1" applyBorder="1" applyAlignment="1">
      <alignment horizontal="right"/>
    </xf>
    <xf numFmtId="0" fontId="6"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0" fontId="2" fillId="0" borderId="0" xfId="0" applyFont="1" applyAlignment="1">
      <alignment vertical="top" wrapText="1"/>
    </xf>
    <xf numFmtId="0" fontId="13" fillId="6" borderId="0" xfId="0" applyFont="1" applyFill="1"/>
    <xf numFmtId="167" fontId="5" fillId="0" borderId="8" xfId="1" applyNumberFormat="1" applyFont="1" applyFill="1" applyBorder="1" applyAlignment="1">
      <alignment horizontal="center"/>
    </xf>
    <xf numFmtId="1" fontId="5" fillId="0" borderId="8" xfId="1" applyNumberFormat="1" applyFont="1" applyBorder="1" applyAlignment="1">
      <alignment horizontal="right"/>
    </xf>
    <xf numFmtId="43" fontId="0" fillId="0" borderId="0" xfId="0" applyNumberFormat="1"/>
    <xf numFmtId="167" fontId="0" fillId="0" borderId="0" xfId="0" applyNumberFormat="1"/>
    <xf numFmtId="167" fontId="0" fillId="0" borderId="0" xfId="1" applyNumberFormat="1" applyFont="1"/>
    <xf numFmtId="167" fontId="5" fillId="0" borderId="8" xfId="1" applyNumberFormat="1" applyFont="1" applyBorder="1" applyAlignment="1">
      <alignment horizontal="right"/>
    </xf>
    <xf numFmtId="0" fontId="5" fillId="0" borderId="8" xfId="0" applyFont="1" applyBorder="1" applyAlignment="1">
      <alignment horizontal="center" vertical="center"/>
    </xf>
    <xf numFmtId="168" fontId="3" fillId="4" borderId="8" xfId="1" applyNumberFormat="1" applyFont="1" applyFill="1" applyBorder="1"/>
    <xf numFmtId="0" fontId="3" fillId="4" borderId="14" xfId="0" applyFont="1" applyFill="1" applyBorder="1" applyAlignment="1">
      <alignment horizontal="left"/>
    </xf>
    <xf numFmtId="0" fontId="6" fillId="4" borderId="14" xfId="0" applyFont="1" applyFill="1" applyBorder="1" applyAlignment="1">
      <alignment horizontal="left"/>
    </xf>
    <xf numFmtId="167" fontId="5" fillId="0" borderId="9" xfId="1" applyNumberFormat="1" applyFont="1" applyBorder="1" applyAlignment="1">
      <alignment horizontal="center"/>
    </xf>
    <xf numFmtId="0" fontId="3" fillId="4" borderId="20" xfId="0" applyFont="1" applyFill="1" applyBorder="1" applyAlignment="1">
      <alignment horizontal="left"/>
    </xf>
    <xf numFmtId="167" fontId="3" fillId="4" borderId="20" xfId="1" applyNumberFormat="1" applyFont="1" applyFill="1" applyBorder="1"/>
    <xf numFmtId="0" fontId="5" fillId="0" borderId="8" xfId="1" applyNumberFormat="1" applyFont="1" applyBorder="1" applyAlignment="1">
      <alignment horizontal="center"/>
    </xf>
    <xf numFmtId="0" fontId="3" fillId="4" borderId="8" xfId="1" applyNumberFormat="1" applyFont="1" applyFill="1" applyBorder="1" applyAlignment="1">
      <alignment horizontal="center"/>
    </xf>
    <xf numFmtId="9" fontId="0" fillId="0" borderId="11" xfId="3" applyFont="1" applyBorder="1" applyAlignment="1">
      <alignment horizontal="center"/>
    </xf>
    <xf numFmtId="165" fontId="0" fillId="0" borderId="8" xfId="3" applyNumberFormat="1" applyFont="1" applyBorder="1"/>
    <xf numFmtId="167" fontId="0" fillId="0" borderId="8" xfId="1" applyNumberFormat="1" applyFont="1" applyBorder="1" applyAlignment="1">
      <alignment horizontal="center"/>
    </xf>
    <xf numFmtId="0" fontId="0" fillId="0" borderId="8" xfId="1" applyNumberFormat="1" applyFont="1" applyBorder="1"/>
    <xf numFmtId="0" fontId="0" fillId="0" borderId="0" xfId="0" applyAlignment="1">
      <alignment vertical="center" wrapText="1"/>
    </xf>
    <xf numFmtId="167" fontId="0" fillId="0" borderId="0" xfId="1" applyNumberFormat="1" applyFont="1" applyAlignment="1">
      <alignment vertical="center" wrapText="1"/>
    </xf>
    <xf numFmtId="167" fontId="0" fillId="0" borderId="0" xfId="1" applyNumberFormat="1" applyFont="1" applyAlignment="1">
      <alignment vertical="center"/>
    </xf>
    <xf numFmtId="167" fontId="0" fillId="0" borderId="0" xfId="1" applyNumberFormat="1" applyFont="1" applyFill="1"/>
    <xf numFmtId="0" fontId="6" fillId="4" borderId="8" xfId="1" applyNumberFormat="1" applyFont="1" applyFill="1" applyBorder="1" applyAlignment="1">
      <alignment horizontal="center"/>
    </xf>
    <xf numFmtId="167" fontId="0" fillId="0" borderId="8" xfId="1" applyNumberFormat="1" applyFont="1" applyFill="1" applyBorder="1"/>
    <xf numFmtId="165" fontId="0" fillId="0" borderId="8" xfId="3" applyNumberFormat="1" applyFont="1" applyBorder="1" applyAlignment="1">
      <alignment horizontal="right"/>
    </xf>
    <xf numFmtId="9" fontId="0" fillId="0" borderId="0" xfId="3" applyFont="1"/>
    <xf numFmtId="43" fontId="0" fillId="0" borderId="0" xfId="1" applyFont="1"/>
    <xf numFmtId="9" fontId="0" fillId="0" borderId="8" xfId="1" quotePrefix="1" applyNumberFormat="1" applyFont="1" applyBorder="1" applyAlignment="1">
      <alignment horizontal="right" vertical="center"/>
    </xf>
    <xf numFmtId="0" fontId="5" fillId="0" borderId="9" xfId="0" applyFont="1" applyBorder="1" applyAlignment="1">
      <alignment horizontal="left" vertical="center"/>
    </xf>
    <xf numFmtId="0" fontId="13" fillId="6" borderId="10" xfId="0" applyFont="1" applyFill="1" applyBorder="1" applyAlignment="1">
      <alignment horizontal="center"/>
    </xf>
    <xf numFmtId="0" fontId="13" fillId="6" borderId="13" xfId="0" applyFont="1" applyFill="1" applyBorder="1" applyAlignment="1">
      <alignment horizontal="center"/>
    </xf>
    <xf numFmtId="0" fontId="13" fillId="6" borderId="8" xfId="0" applyFont="1" applyFill="1" applyBorder="1" applyAlignment="1">
      <alignment horizontal="center" vertical="center" wrapText="1"/>
    </xf>
    <xf numFmtId="0" fontId="13" fillId="6" borderId="8" xfId="0" applyFont="1" applyFill="1" applyBorder="1" applyAlignment="1">
      <alignment horizontal="center"/>
    </xf>
    <xf numFmtId="167" fontId="6" fillId="4" borderId="8" xfId="1" applyNumberFormat="1" applyFont="1" applyFill="1" applyBorder="1"/>
    <xf numFmtId="167" fontId="5" fillId="0" borderId="18" xfId="1" applyNumberFormat="1" applyFont="1" applyFill="1" applyBorder="1" applyAlignment="1">
      <alignment horizontal="center"/>
    </xf>
    <xf numFmtId="3" fontId="0" fillId="0" borderId="8" xfId="0" applyNumberFormat="1" applyBorder="1"/>
    <xf numFmtId="43" fontId="0" fillId="0" borderId="0" xfId="1" applyFont="1" applyFill="1"/>
    <xf numFmtId="0" fontId="3" fillId="0" borderId="0" xfId="0" quotePrefix="1" applyFont="1"/>
    <xf numFmtId="37" fontId="0" fillId="0" borderId="8" xfId="1" applyNumberFormat="1" applyFont="1" applyFill="1" applyBorder="1" applyAlignment="1">
      <alignment horizontal="right"/>
    </xf>
    <xf numFmtId="37" fontId="0" fillId="0" borderId="8" xfId="2" applyNumberFormat="1" applyFont="1" applyFill="1" applyBorder="1" applyAlignment="1">
      <alignment horizontal="right"/>
    </xf>
    <xf numFmtId="43" fontId="1" fillId="0" borderId="8" xfId="1" applyFont="1" applyFill="1" applyBorder="1"/>
    <xf numFmtId="166" fontId="1" fillId="0" borderId="8" xfId="1" applyNumberFormat="1" applyFont="1" applyFill="1" applyBorder="1"/>
    <xf numFmtId="0" fontId="10" fillId="0" borderId="34" xfId="0" applyFont="1" applyBorder="1" applyAlignment="1">
      <alignment horizontal="center"/>
    </xf>
    <xf numFmtId="0" fontId="10" fillId="0" borderId="34" xfId="0" applyFont="1" applyBorder="1"/>
    <xf numFmtId="0" fontId="10" fillId="0" borderId="32" xfId="0" applyFont="1" applyBorder="1"/>
    <xf numFmtId="0" fontId="22" fillId="0" borderId="0" xfId="0" applyFont="1"/>
    <xf numFmtId="167" fontId="5" fillId="0" borderId="8" xfId="1" applyNumberFormat="1" applyFont="1" applyFill="1" applyBorder="1" applyAlignment="1">
      <alignment horizontal="center" vertical="center"/>
    </xf>
    <xf numFmtId="166" fontId="5" fillId="0" borderId="8" xfId="1" applyNumberFormat="1" applyFont="1" applyFill="1" applyBorder="1" applyAlignment="1">
      <alignment horizontal="center"/>
    </xf>
    <xf numFmtId="166" fontId="3" fillId="0" borderId="8" xfId="1" applyNumberFormat="1" applyFont="1" applyFill="1" applyBorder="1"/>
    <xf numFmtId="168" fontId="5" fillId="0" borderId="8" xfId="1" applyNumberFormat="1" applyFont="1" applyFill="1" applyBorder="1" applyAlignment="1">
      <alignment horizontal="right"/>
    </xf>
    <xf numFmtId="37" fontId="0" fillId="0" borderId="8" xfId="0" applyNumberFormat="1" applyBorder="1" applyAlignment="1">
      <alignment horizontal="right"/>
    </xf>
    <xf numFmtId="37" fontId="0" fillId="0" borderId="8" xfId="2" applyNumberFormat="1" applyFont="1" applyFill="1" applyBorder="1" applyAlignment="1">
      <alignment horizontal="right" vertical="center"/>
    </xf>
    <xf numFmtId="37" fontId="5" fillId="0" borderId="8" xfId="1" applyNumberFormat="1" applyFont="1" applyFill="1" applyBorder="1" applyAlignment="1">
      <alignment horizontal="right"/>
    </xf>
    <xf numFmtId="16" fontId="10" fillId="0" borderId="34" xfId="0" quotePrefix="1" applyNumberFormat="1" applyFont="1" applyBorder="1" applyAlignment="1">
      <alignment horizontal="center"/>
    </xf>
    <xf numFmtId="0" fontId="10" fillId="0" borderId="30" xfId="0" applyFont="1" applyBorder="1"/>
    <xf numFmtId="0" fontId="10" fillId="0" borderId="31" xfId="0" applyFont="1" applyBorder="1"/>
    <xf numFmtId="0" fontId="10" fillId="0" borderId="33" xfId="0" applyFont="1" applyBorder="1"/>
    <xf numFmtId="16" fontId="10" fillId="0" borderId="26" xfId="0" quotePrefix="1" applyNumberFormat="1" applyFont="1" applyBorder="1" applyAlignment="1">
      <alignment horizontal="center"/>
    </xf>
    <xf numFmtId="168" fontId="0" fillId="0" borderId="8" xfId="0" applyNumberFormat="1" applyBorder="1"/>
    <xf numFmtId="165" fontId="0" fillId="0" borderId="8" xfId="3" applyNumberFormat="1" applyFont="1" applyFill="1" applyBorder="1" applyAlignment="1">
      <alignment horizontal="right"/>
    </xf>
    <xf numFmtId="16" fontId="10" fillId="0" borderId="20" xfId="0" quotePrefix="1" applyNumberFormat="1" applyFont="1" applyBorder="1" applyAlignment="1">
      <alignment horizontal="center"/>
    </xf>
    <xf numFmtId="0" fontId="10" fillId="0" borderId="20" xfId="0" applyFont="1" applyBorder="1" applyAlignment="1">
      <alignment horizontal="left" vertical="top" wrapText="1"/>
    </xf>
    <xf numFmtId="0" fontId="10" fillId="0" borderId="27" xfId="0" applyFont="1" applyBorder="1"/>
    <xf numFmtId="0" fontId="10" fillId="0" borderId="28" xfId="0" applyFont="1" applyBorder="1"/>
    <xf numFmtId="0" fontId="10" fillId="0" borderId="29" xfId="0" applyFont="1" applyBorder="1"/>
    <xf numFmtId="0" fontId="0" fillId="0" borderId="27" xfId="0" applyBorder="1" applyAlignment="1">
      <alignment horizontal="center"/>
    </xf>
    <xf numFmtId="9" fontId="0" fillId="0" borderId="8" xfId="3" applyFont="1" applyBorder="1" applyAlignment="1">
      <alignment horizontal="right" vertical="center"/>
    </xf>
    <xf numFmtId="0" fontId="3" fillId="5" borderId="28" xfId="0" applyFont="1" applyFill="1" applyBorder="1"/>
    <xf numFmtId="0" fontId="3" fillId="5" borderId="29" xfId="0" applyFont="1" applyFill="1" applyBorder="1"/>
    <xf numFmtId="0" fontId="3" fillId="5" borderId="27" xfId="0" applyFont="1" applyFill="1" applyBorder="1"/>
    <xf numFmtId="9" fontId="10" fillId="0" borderId="0" xfId="3" applyFont="1" applyBorder="1" applyAlignment="1"/>
    <xf numFmtId="167" fontId="2" fillId="0" borderId="0" xfId="1" applyNumberFormat="1" applyFont="1" applyFill="1" applyBorder="1" applyAlignment="1"/>
    <xf numFmtId="167" fontId="0" fillId="0" borderId="0" xfId="1" applyNumberFormat="1" applyFont="1" applyFill="1" applyBorder="1"/>
    <xf numFmtId="167" fontId="2" fillId="0" borderId="0" xfId="1" applyNumberFormat="1" applyFont="1" applyFill="1" applyBorder="1" applyAlignment="1">
      <alignment wrapText="1"/>
    </xf>
    <xf numFmtId="0" fontId="2" fillId="0" borderId="0" xfId="0" applyFont="1" applyAlignment="1">
      <alignment wrapText="1"/>
    </xf>
    <xf numFmtId="9" fontId="6" fillId="0" borderId="8" xfId="3" applyFont="1" applyFill="1" applyBorder="1"/>
    <xf numFmtId="0" fontId="9" fillId="0" borderId="20" xfId="0" applyFont="1" applyBorder="1" applyAlignment="1">
      <alignment horizontal="center"/>
    </xf>
    <xf numFmtId="0" fontId="10" fillId="0" borderId="20" xfId="0" applyFont="1" applyBorder="1"/>
    <xf numFmtId="0" fontId="5" fillId="0" borderId="16" xfId="0" applyFont="1" applyBorder="1"/>
    <xf numFmtId="0" fontId="5" fillId="0" borderId="18" xfId="0" applyFont="1" applyBorder="1"/>
    <xf numFmtId="0" fontId="5" fillId="0" borderId="18" xfId="0" applyFont="1" applyBorder="1" applyAlignment="1">
      <alignment vertical="center"/>
    </xf>
    <xf numFmtId="0" fontId="5" fillId="0" borderId="18" xfId="0" applyFont="1" applyBorder="1" applyAlignment="1">
      <alignment horizontal="left"/>
    </xf>
    <xf numFmtId="0" fontId="5" fillId="0" borderId="18" xfId="0" applyFont="1" applyBorder="1" applyAlignment="1">
      <alignment horizontal="left" vertical="center"/>
    </xf>
    <xf numFmtId="0" fontId="5" fillId="0" borderId="17" xfId="0" applyFont="1" applyBorder="1" applyAlignment="1">
      <alignment wrapText="1"/>
    </xf>
    <xf numFmtId="0" fontId="0" fillId="0" borderId="14" xfId="0" applyBorder="1" applyAlignment="1">
      <alignment horizontal="left"/>
    </xf>
    <xf numFmtId="0" fontId="0" fillId="0" borderId="2" xfId="0" applyBorder="1" applyAlignment="1">
      <alignment horizontal="left"/>
    </xf>
    <xf numFmtId="0" fontId="0" fillId="0" borderId="15" xfId="0" applyBorder="1" applyAlignment="1">
      <alignment horizontal="left"/>
    </xf>
    <xf numFmtId="0" fontId="0" fillId="0" borderId="0" xfId="0" applyAlignment="1">
      <alignment horizontal="left" vertical="center"/>
    </xf>
    <xf numFmtId="167" fontId="3" fillId="0" borderId="0" xfId="1" applyNumberFormat="1" applyFont="1" applyFill="1" applyBorder="1"/>
    <xf numFmtId="0" fontId="6" fillId="0" borderId="0" xfId="0" applyFont="1" applyAlignment="1">
      <alignment horizontal="center" vertical="center"/>
    </xf>
    <xf numFmtId="0" fontId="10" fillId="0" borderId="0" xfId="0" applyFont="1" applyAlignment="1">
      <alignment horizontal="left" wrapText="1"/>
    </xf>
    <xf numFmtId="0" fontId="6" fillId="4" borderId="15" xfId="0" applyFont="1" applyFill="1" applyBorder="1" applyAlignment="1">
      <alignment horizontal="center"/>
    </xf>
    <xf numFmtId="0" fontId="5" fillId="0" borderId="14" xfId="2" applyFont="1" applyBorder="1" applyAlignment="1">
      <alignment horizontal="center" vertical="center" wrapText="1"/>
    </xf>
    <xf numFmtId="0" fontId="5" fillId="0" borderId="9" xfId="0" applyFont="1" applyBorder="1" applyAlignment="1">
      <alignment horizontal="left" vertical="top" wrapText="1"/>
    </xf>
    <xf numFmtId="0" fontId="5" fillId="0" borderId="11" xfId="2" applyFont="1" applyBorder="1" applyAlignment="1">
      <alignment horizontal="left" vertical="center" wrapText="1"/>
    </xf>
    <xf numFmtId="0" fontId="0" fillId="0" borderId="20" xfId="0" applyBorder="1" applyAlignment="1">
      <alignment wrapText="1"/>
    </xf>
    <xf numFmtId="0" fontId="30" fillId="0" borderId="0" xfId="0" applyFont="1"/>
    <xf numFmtId="9" fontId="12" fillId="3" borderId="8" xfId="0" applyNumberFormat="1" applyFont="1" applyFill="1" applyBorder="1" applyAlignment="1">
      <alignment horizontal="center" vertical="center"/>
    </xf>
    <xf numFmtId="0" fontId="11" fillId="0" borderId="35" xfId="2" applyFont="1" applyBorder="1" applyAlignment="1">
      <alignment horizontal="center"/>
    </xf>
    <xf numFmtId="0" fontId="11" fillId="0" borderId="11" xfId="2" applyFont="1" applyBorder="1" applyAlignment="1">
      <alignment horizontal="center"/>
    </xf>
    <xf numFmtId="0" fontId="11" fillId="0" borderId="8" xfId="2" applyFont="1" applyBorder="1" applyAlignment="1">
      <alignment horizontal="center"/>
    </xf>
    <xf numFmtId="0" fontId="11" fillId="0" borderId="14" xfId="2" applyFont="1" applyBorder="1" applyAlignment="1">
      <alignment horizontal="center"/>
    </xf>
    <xf numFmtId="9" fontId="5" fillId="3" borderId="14" xfId="0" applyNumberFormat="1" applyFont="1" applyFill="1" applyBorder="1" applyAlignment="1">
      <alignment horizontal="center" vertical="center"/>
    </xf>
    <xf numFmtId="0" fontId="5" fillId="0" borderId="9" xfId="2" applyFont="1" applyBorder="1" applyAlignment="1">
      <alignment horizontal="left" vertical="top"/>
    </xf>
    <xf numFmtId="0" fontId="5" fillId="0" borderId="11" xfId="2" applyFont="1" applyBorder="1" applyAlignment="1">
      <alignment horizontal="left" vertical="top"/>
    </xf>
    <xf numFmtId="0" fontId="0" fillId="0" borderId="20" xfId="0" applyBorder="1"/>
    <xf numFmtId="0" fontId="5" fillId="0" borderId="3" xfId="0" applyFont="1" applyBorder="1"/>
    <xf numFmtId="0" fontId="5" fillId="0" borderId="0" xfId="0" applyFont="1" applyAlignment="1">
      <alignment vertical="center"/>
    </xf>
    <xf numFmtId="0" fontId="5" fillId="0" borderId="0" xfId="0" applyFont="1"/>
    <xf numFmtId="0" fontId="5" fillId="0" borderId="1" xfId="0" applyFont="1" applyBorder="1" applyAlignment="1">
      <alignment vertical="center"/>
    </xf>
    <xf numFmtId="0" fontId="0" fillId="0" borderId="8" xfId="0" applyBorder="1" applyAlignment="1">
      <alignment horizontal="left"/>
    </xf>
    <xf numFmtId="0" fontId="0" fillId="0" borderId="8" xfId="0" applyBorder="1" applyAlignment="1">
      <alignment horizontal="left" wrapText="1"/>
    </xf>
    <xf numFmtId="0" fontId="0" fillId="0" borderId="8" xfId="0" applyBorder="1" applyAlignment="1">
      <alignment horizontal="right" vertical="center"/>
    </xf>
    <xf numFmtId="0" fontId="10" fillId="0" borderId="0" xfId="0" applyFont="1" applyAlignment="1">
      <alignment horizontal="left" vertical="center"/>
    </xf>
    <xf numFmtId="167" fontId="4" fillId="0" borderId="0" xfId="1" applyNumberFormat="1" applyFont="1" applyFill="1" applyBorder="1"/>
    <xf numFmtId="164" fontId="0" fillId="0" borderId="0" xfId="0" applyNumberFormat="1"/>
    <xf numFmtId="9" fontId="0" fillId="0" borderId="8" xfId="1" applyNumberFormat="1" applyFont="1" applyBorder="1" applyAlignment="1">
      <alignment horizontal="right" vertical="center"/>
    </xf>
    <xf numFmtId="0" fontId="15" fillId="6" borderId="7" xfId="0" applyFont="1" applyFill="1" applyBorder="1" applyAlignment="1">
      <alignment horizontal="center"/>
    </xf>
    <xf numFmtId="1" fontId="5" fillId="0" borderId="8" xfId="1" applyNumberFormat="1" applyFont="1" applyFill="1" applyBorder="1" applyAlignment="1">
      <alignment horizontal="right"/>
    </xf>
    <xf numFmtId="0" fontId="3" fillId="4" borderId="8" xfId="1" applyNumberFormat="1" applyFont="1" applyFill="1" applyBorder="1"/>
    <xf numFmtId="167" fontId="13" fillId="6" borderId="0" xfId="1" applyNumberFormat="1" applyFont="1" applyFill="1" applyAlignment="1">
      <alignment horizontal="left"/>
    </xf>
    <xf numFmtId="167" fontId="13" fillId="6" borderId="0" xfId="1" applyNumberFormat="1" applyFont="1" applyFill="1" applyAlignment="1"/>
    <xf numFmtId="0" fontId="6" fillId="4" borderId="20" xfId="0" applyFont="1" applyFill="1" applyBorder="1" applyAlignment="1">
      <alignment horizontal="center"/>
    </xf>
    <xf numFmtId="167" fontId="0" fillId="0" borderId="0" xfId="3" applyNumberFormat="1" applyFont="1"/>
    <xf numFmtId="10" fontId="0" fillId="0" borderId="0" xfId="3" applyNumberFormat="1" applyFont="1"/>
    <xf numFmtId="0" fontId="31" fillId="6" borderId="7" xfId="0" applyFont="1" applyFill="1"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15" fillId="6" borderId="7" xfId="0" applyFont="1" applyFill="1" applyBorder="1" applyAlignment="1">
      <alignment horizontal="center"/>
    </xf>
    <xf numFmtId="0" fontId="0" fillId="0" borderId="14" xfId="0" applyBorder="1" applyAlignment="1">
      <alignment horizontal="left" wrapText="1"/>
    </xf>
    <xf numFmtId="0" fontId="0" fillId="0" borderId="2" xfId="0" applyBorder="1" applyAlignment="1">
      <alignment horizontal="left"/>
    </xf>
    <xf numFmtId="0" fontId="0" fillId="0" borderId="15" xfId="0" applyBorder="1" applyAlignment="1">
      <alignment horizontal="left"/>
    </xf>
    <xf numFmtId="0" fontId="0" fillId="0" borderId="14" xfId="0" applyBorder="1" applyAlignment="1">
      <alignment horizontal="left"/>
    </xf>
    <xf numFmtId="0" fontId="0" fillId="0" borderId="14" xfId="0" applyBorder="1" applyAlignment="1">
      <alignment horizontal="left" vertical="center"/>
    </xf>
    <xf numFmtId="0" fontId="0" fillId="0" borderId="2" xfId="0" applyBorder="1" applyAlignment="1">
      <alignment horizontal="left" vertical="center"/>
    </xf>
    <xf numFmtId="0" fontId="0" fillId="0" borderId="15" xfId="0" applyBorder="1" applyAlignment="1">
      <alignment horizontal="left" vertical="center"/>
    </xf>
    <xf numFmtId="0" fontId="0" fillId="0" borderId="25" xfId="0" applyBorder="1" applyAlignment="1">
      <alignment horizontal="center" vertical="center" wrapText="1"/>
    </xf>
    <xf numFmtId="0" fontId="0" fillId="0" borderId="34" xfId="0" applyBorder="1" applyAlignment="1">
      <alignment horizontal="center" vertical="center" wrapText="1"/>
    </xf>
    <xf numFmtId="0" fontId="0" fillId="0" borderId="26"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xf numFmtId="0" fontId="0" fillId="0" borderId="2" xfId="0" applyBorder="1"/>
    <xf numFmtId="0" fontId="0" fillId="0" borderId="15" xfId="0" applyBorder="1"/>
    <xf numFmtId="0" fontId="13" fillId="6" borderId="14" xfId="0" applyFont="1" applyFill="1" applyBorder="1" applyAlignment="1">
      <alignment horizontal="center"/>
    </xf>
    <xf numFmtId="0" fontId="13" fillId="6" borderId="15" xfId="0" applyFont="1" applyFill="1" applyBorder="1" applyAlignment="1">
      <alignment horizontal="center"/>
    </xf>
    <xf numFmtId="0" fontId="0" fillId="0" borderId="9" xfId="0"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13" fillId="6" borderId="18" xfId="0" applyFont="1" applyFill="1" applyBorder="1" applyAlignment="1">
      <alignment horizontal="center"/>
    </xf>
    <xf numFmtId="0" fontId="13" fillId="6" borderId="0" xfId="0" applyFont="1" applyFill="1" applyAlignment="1">
      <alignment horizontal="center"/>
    </xf>
    <xf numFmtId="0" fontId="13" fillId="6" borderId="13" xfId="0" applyFont="1" applyFill="1" applyBorder="1" applyAlignment="1">
      <alignment horizontal="center"/>
    </xf>
    <xf numFmtId="0" fontId="24" fillId="0" borderId="3" xfId="0" quotePrefix="1" applyFont="1" applyBorder="1" applyAlignment="1">
      <alignment horizontal="left" vertical="top"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5" borderId="27" xfId="0" applyFont="1" applyFill="1" applyBorder="1" applyAlignment="1">
      <alignment horizontal="center"/>
    </xf>
    <xf numFmtId="0" fontId="3" fillId="5" borderId="28" xfId="0" applyFont="1" applyFill="1" applyBorder="1" applyAlignment="1">
      <alignment horizontal="center"/>
    </xf>
    <xf numFmtId="0" fontId="3" fillId="5" borderId="29" xfId="0" applyFont="1" applyFill="1" applyBorder="1" applyAlignment="1">
      <alignment horizont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4" borderId="14" xfId="0" applyFont="1" applyFill="1" applyBorder="1" applyAlignment="1">
      <alignment horizontal="center"/>
    </xf>
    <xf numFmtId="0" fontId="6" fillId="4" borderId="2" xfId="0" applyFont="1" applyFill="1" applyBorder="1" applyAlignment="1">
      <alignment horizontal="center"/>
    </xf>
    <xf numFmtId="0" fontId="6" fillId="4" borderId="15" xfId="0" applyFont="1" applyFill="1" applyBorder="1" applyAlignment="1">
      <alignment horizontal="center"/>
    </xf>
    <xf numFmtId="0" fontId="10" fillId="0" borderId="3" xfId="0" applyFont="1" applyBorder="1" applyAlignment="1">
      <alignment horizontal="left" vertical="center" wrapText="1"/>
    </xf>
    <xf numFmtId="0" fontId="10" fillId="0" borderId="0" xfId="0" applyFont="1" applyAlignment="1">
      <alignment horizontal="left" vertical="top" wrapText="1"/>
    </xf>
    <xf numFmtId="0" fontId="10" fillId="0" borderId="3" xfId="0" applyFont="1" applyBorder="1" applyAlignment="1">
      <alignment horizontal="left" wrapText="1"/>
    </xf>
    <xf numFmtId="0" fontId="10" fillId="0" borderId="0" xfId="0" applyFont="1" applyAlignment="1">
      <alignment horizontal="left"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0" fillId="0" borderId="0" xfId="0" applyFont="1" applyAlignment="1">
      <alignment horizontal="left" vertical="center" wrapText="1"/>
    </xf>
    <xf numFmtId="0" fontId="3" fillId="5" borderId="30" xfId="0" applyFont="1" applyFill="1" applyBorder="1" applyAlignment="1">
      <alignment horizontal="center"/>
    </xf>
    <xf numFmtId="0" fontId="3" fillId="5" borderId="21" xfId="0" applyFont="1" applyFill="1" applyBorder="1" applyAlignment="1">
      <alignment horizontal="center"/>
    </xf>
    <xf numFmtId="0" fontId="3" fillId="5" borderId="22" xfId="0" applyFont="1" applyFill="1" applyBorder="1" applyAlignment="1">
      <alignment horizontal="center"/>
    </xf>
    <xf numFmtId="0" fontId="19" fillId="0" borderId="0" xfId="0" applyFont="1" applyAlignment="1">
      <alignment horizontal="left" vertical="center" wrapText="1"/>
    </xf>
    <xf numFmtId="0" fontId="3" fillId="4" borderId="14" xfId="0" applyFont="1" applyFill="1" applyBorder="1" applyAlignment="1">
      <alignment horizontal="left"/>
    </xf>
    <xf numFmtId="0" fontId="3" fillId="4" borderId="15" xfId="0" applyFont="1" applyFill="1" applyBorder="1" applyAlignment="1">
      <alignment horizontal="left"/>
    </xf>
    <xf numFmtId="0" fontId="17" fillId="0" borderId="0" xfId="0" applyFont="1" applyAlignment="1">
      <alignment horizontal="left"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10" fillId="0" borderId="25" xfId="0" applyFont="1" applyBorder="1" applyAlignment="1">
      <alignment horizontal="left" vertical="top" wrapText="1"/>
    </xf>
    <xf numFmtId="0" fontId="10" fillId="0" borderId="34" xfId="0" applyFont="1" applyBorder="1" applyAlignment="1">
      <alignment horizontal="left" vertical="top" wrapText="1"/>
    </xf>
    <xf numFmtId="0" fontId="10" fillId="0" borderId="26" xfId="0" applyFont="1" applyBorder="1" applyAlignment="1">
      <alignment horizontal="left" vertical="top" wrapText="1"/>
    </xf>
    <xf numFmtId="0" fontId="10" fillId="0" borderId="8" xfId="0" applyFont="1" applyBorder="1" applyAlignment="1">
      <alignment horizontal="left" vertical="center" wrapText="1"/>
    </xf>
    <xf numFmtId="0" fontId="6" fillId="0" borderId="8" xfId="0" applyFont="1" applyBorder="1" applyAlignment="1">
      <alignment horizontal="center" vertical="center" wrapText="1"/>
    </xf>
    <xf numFmtId="0" fontId="0" fillId="0" borderId="8" xfId="0" applyBorder="1" applyAlignment="1">
      <alignment horizontal="left" vertical="top" wrapText="1"/>
    </xf>
    <xf numFmtId="0" fontId="10" fillId="0" borderId="3" xfId="0" applyFont="1" applyBorder="1" applyAlignment="1">
      <alignment horizontal="left" vertical="top" wrapText="1"/>
    </xf>
    <xf numFmtId="0" fontId="17" fillId="0" borderId="8" xfId="0" applyFont="1" applyBorder="1" applyAlignment="1">
      <alignment horizontal="left" vertical="center" wrapText="1"/>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17" fillId="0" borderId="9" xfId="0" applyFont="1" applyBorder="1" applyAlignment="1">
      <alignment vertical="center" wrapText="1"/>
    </xf>
    <xf numFmtId="0" fontId="17" fillId="0" borderId="11" xfId="0" applyFont="1" applyBorder="1" applyAlignment="1">
      <alignment vertical="center" wrapText="1"/>
    </xf>
    <xf numFmtId="0" fontId="10" fillId="0" borderId="0" xfId="0" applyFont="1" applyAlignment="1">
      <alignment horizontal="left" vertical="top"/>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3" fillId="0" borderId="9" xfId="0"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0" fillId="0" borderId="25" xfId="0" applyFont="1" applyBorder="1" applyAlignment="1">
      <alignment horizontal="left" wrapText="1"/>
    </xf>
    <xf numFmtId="0" fontId="10" fillId="0" borderId="34" xfId="0" applyFont="1" applyBorder="1" applyAlignment="1">
      <alignment horizontal="left" wrapText="1"/>
    </xf>
    <xf numFmtId="0" fontId="10" fillId="0" borderId="26" xfId="0" applyFont="1" applyBorder="1" applyAlignment="1">
      <alignment horizontal="left" wrapText="1"/>
    </xf>
    <xf numFmtId="0" fontId="10" fillId="0" borderId="25" xfId="0" applyFont="1" applyBorder="1" applyAlignment="1">
      <alignment horizontal="center" vertical="top" wrapText="1"/>
    </xf>
    <xf numFmtId="0" fontId="10" fillId="0" borderId="26" xfId="0" applyFont="1" applyBorder="1" applyAlignment="1">
      <alignment horizontal="center" vertical="top"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6" fillId="4" borderId="14" xfId="0" applyFont="1" applyFill="1" applyBorder="1" applyAlignment="1">
      <alignment horizontal="left"/>
    </xf>
    <xf numFmtId="0" fontId="6" fillId="4" borderId="15" xfId="0" applyFont="1" applyFill="1" applyBorder="1" applyAlignment="1">
      <alignment horizontal="left"/>
    </xf>
    <xf numFmtId="0" fontId="3" fillId="4" borderId="14"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xf>
    <xf numFmtId="0" fontId="0" fillId="0" borderId="11" xfId="0" applyBorder="1" applyAlignment="1">
      <alignment horizontal="left" vertical="center"/>
    </xf>
    <xf numFmtId="0" fontId="10" fillId="0" borderId="34" xfId="0" applyFont="1" applyBorder="1" applyAlignment="1">
      <alignment horizontal="center" vertical="top" wrapText="1"/>
    </xf>
    <xf numFmtId="0" fontId="2" fillId="0" borderId="3" xfId="0" applyFont="1" applyBorder="1" applyAlignment="1">
      <alignment horizont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7" fillId="0" borderId="8" xfId="2" applyBorder="1" applyAlignment="1">
      <alignment horizontal="center"/>
    </xf>
    <xf numFmtId="0" fontId="7" fillId="0" borderId="35" xfId="2" applyBorder="1" applyAlignment="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CCFFCC"/>
      <color rgb="FF00AC66"/>
      <color rgb="FFE6FFCD"/>
      <color rgb="FFE1DCCC"/>
      <color rgb="FFD2C899"/>
      <color rgb="FFFFE2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4</xdr:col>
      <xdr:colOff>228600</xdr:colOff>
      <xdr:row>6</xdr:row>
      <xdr:rowOff>70497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57400" cy="9658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70485</xdr:colOff>
      <xdr:row>1</xdr:row>
      <xdr:rowOff>9525</xdr:rowOff>
    </xdr:from>
    <xdr:to>
      <xdr:col>2</xdr:col>
      <xdr:colOff>318135</xdr:colOff>
      <xdr:row>7</xdr:row>
      <xdr:rowOff>3822</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085" y="177165"/>
          <a:ext cx="2106930" cy="9944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1</xdr:row>
      <xdr:rowOff>7620</xdr:rowOff>
    </xdr:from>
    <xdr:to>
      <xdr:col>2</xdr:col>
      <xdr:colOff>41910</xdr:colOff>
      <xdr:row>7</xdr:row>
      <xdr:rowOff>1917</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175260"/>
          <a:ext cx="2106930" cy="10001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129540</xdr:colOff>
      <xdr:row>0</xdr:row>
      <xdr:rowOff>144780</xdr:rowOff>
    </xdr:from>
    <xdr:to>
      <xdr:col>2</xdr:col>
      <xdr:colOff>377190</xdr:colOff>
      <xdr:row>6</xdr:row>
      <xdr:rowOff>139077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140" y="144780"/>
          <a:ext cx="2106930" cy="10001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68580</xdr:colOff>
      <xdr:row>1</xdr:row>
      <xdr:rowOff>0</xdr:rowOff>
    </xdr:from>
    <xdr:to>
      <xdr:col>2</xdr:col>
      <xdr:colOff>316230</xdr:colOff>
      <xdr:row>7</xdr:row>
      <xdr:rowOff>12</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180" y="167640"/>
          <a:ext cx="2106930" cy="10001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83127</xdr:colOff>
      <xdr:row>0</xdr:row>
      <xdr:rowOff>131619</xdr:rowOff>
    </xdr:from>
    <xdr:to>
      <xdr:col>1</xdr:col>
      <xdr:colOff>2140527</xdr:colOff>
      <xdr:row>6</xdr:row>
      <xdr:rowOff>125916</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727" y="131619"/>
          <a:ext cx="2057400" cy="991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106680</xdr:colOff>
      <xdr:row>1</xdr:row>
      <xdr:rowOff>7620</xdr:rowOff>
    </xdr:from>
    <xdr:to>
      <xdr:col>1</xdr:col>
      <xdr:colOff>2164080</xdr:colOff>
      <xdr:row>7</xdr:row>
      <xdr:rowOff>1917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 y="175260"/>
          <a:ext cx="2057400" cy="10001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xdr:colOff>
      <xdr:row>1</xdr:row>
      <xdr:rowOff>19050</xdr:rowOff>
    </xdr:from>
    <xdr:to>
      <xdr:col>2</xdr:col>
      <xdr:colOff>617220</xdr:colOff>
      <xdr:row>7</xdr:row>
      <xdr:rowOff>13347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370" y="186690"/>
          <a:ext cx="2099310" cy="10001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51954</xdr:colOff>
      <xdr:row>0</xdr:row>
      <xdr:rowOff>162791</xdr:rowOff>
    </xdr:from>
    <xdr:to>
      <xdr:col>2</xdr:col>
      <xdr:colOff>594879</xdr:colOff>
      <xdr:row>6</xdr:row>
      <xdr:rowOff>157088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954" y="162791"/>
          <a:ext cx="2058266" cy="9814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53340</xdr:colOff>
      <xdr:row>0</xdr:row>
      <xdr:rowOff>129540</xdr:rowOff>
    </xdr:from>
    <xdr:to>
      <xdr:col>2</xdr:col>
      <xdr:colOff>701040</xdr:colOff>
      <xdr:row>6</xdr:row>
      <xdr:rowOff>123837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0" y="129540"/>
          <a:ext cx="2095500" cy="10001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45720</xdr:colOff>
      <xdr:row>1</xdr:row>
      <xdr:rowOff>7620</xdr:rowOff>
    </xdr:from>
    <xdr:to>
      <xdr:col>2</xdr:col>
      <xdr:colOff>550545</xdr:colOff>
      <xdr:row>7</xdr:row>
      <xdr:rowOff>1917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320" y="175260"/>
          <a:ext cx="2105025" cy="10001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91440</xdr:colOff>
      <xdr:row>1</xdr:row>
      <xdr:rowOff>114300</xdr:rowOff>
    </xdr:from>
    <xdr:to>
      <xdr:col>1</xdr:col>
      <xdr:colOff>1872615</xdr:colOff>
      <xdr:row>6</xdr:row>
      <xdr:rowOff>140848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 y="281940"/>
          <a:ext cx="1781175" cy="8647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60960</xdr:colOff>
      <xdr:row>0</xdr:row>
      <xdr:rowOff>160020</xdr:rowOff>
    </xdr:from>
    <xdr:to>
      <xdr:col>2</xdr:col>
      <xdr:colOff>394335</xdr:colOff>
      <xdr:row>6</xdr:row>
      <xdr:rowOff>154317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 y="160020"/>
          <a:ext cx="2108835" cy="10001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83820</xdr:colOff>
      <xdr:row>1</xdr:row>
      <xdr:rowOff>22860</xdr:rowOff>
    </xdr:from>
    <xdr:to>
      <xdr:col>2</xdr:col>
      <xdr:colOff>588645</xdr:colOff>
      <xdr:row>7</xdr:row>
      <xdr:rowOff>17157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 y="190500"/>
          <a:ext cx="2105025" cy="1000137"/>
        </a:xfrm>
        <a:prstGeom prst="rect">
          <a:avLst/>
        </a:prstGeom>
      </xdr:spPr>
    </xdr:pic>
    <xdr:clientData/>
  </xdr:twoCellAnchor>
</xdr:wsDr>
</file>

<file path=xl/theme/theme1.xml><?xml version="1.0" encoding="utf-8"?>
<a:theme xmlns:a="http://schemas.openxmlformats.org/drawingml/2006/main" name="Office Theme">
  <a:themeElements>
    <a:clrScheme name="Yellow Orange">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3" Type="http://schemas.openxmlformats.org/officeDocument/2006/relationships/hyperlink" Target="https://s24.q4cdn.com/821689673/files/doc_downloads/governance-policies/2023/2023-Climate-Change-Report-28-05.pdf" TargetMode="External"/><Relationship Id="rId18" Type="http://schemas.openxmlformats.org/officeDocument/2006/relationships/hyperlink" Target="https://s24.q4cdn.com/821689673/files/doc_downloads/tax-transparency/J005083-2020-ESTMA-REPORT_FINAL-27052021.pdf" TargetMode="External"/><Relationship Id="rId26" Type="http://schemas.openxmlformats.org/officeDocument/2006/relationships/hyperlink" Target="https://www.sedarplus.ca/csa-party/records/document.html?id=9bad254ee293a02ae94911e841a20fed3633912d4384689e90064737b8d012f7" TargetMode="External"/><Relationship Id="rId39" Type="http://schemas.openxmlformats.org/officeDocument/2006/relationships/hyperlink" Target="https://s24.q4cdn.com/821689673/files/doc_downloads/2025/05/8557_-FQM_2024-Tax-Transparency-Report-final.pdf" TargetMode="External"/><Relationship Id="rId21" Type="http://schemas.openxmlformats.org/officeDocument/2006/relationships/hyperlink" Target="https://s24.q4cdn.com/821689673/files/doc_downloads/environmental-health-and-safety/2021/2020-Environment-Safety-and-Social-Data-Report-(Final).pdf" TargetMode="External"/><Relationship Id="rId34" Type="http://schemas.openxmlformats.org/officeDocument/2006/relationships/hyperlink" Target="https://www.sedarplus.ca/csa-party/records/document.html?id=11f988b49f8ebc2f09ae16d6c872b7caf8a12d11b46edf2152101dd62bdd9e96" TargetMode="External"/><Relationship Id="rId42" Type="http://schemas.openxmlformats.org/officeDocument/2006/relationships/hyperlink" Target="https://www.first-quantum.com/wp-content/uploads/2025/08/2025-Code-of-Conduct-FINAL.pdf" TargetMode="External"/><Relationship Id="rId7" Type="http://schemas.openxmlformats.org/officeDocument/2006/relationships/hyperlink" Target="https://s24.q4cdn.com/821689673/files/doc_downloads/sustainability/FQM-TCFD-Climate-Change-Report-(FINAL-condensed).pdf" TargetMode="External"/><Relationship Id="rId2" Type="http://schemas.openxmlformats.org/officeDocument/2006/relationships/hyperlink" Target="https://www.first-quantum.com/wp-content/uploads/2025/08/Environmental-Policy-2025-FINAL.pdf" TargetMode="External"/><Relationship Id="rId16" Type="http://schemas.openxmlformats.org/officeDocument/2006/relationships/hyperlink" Target="https://s24.q4cdn.com/821689673/files/doc_downloads/policies/2024/FQM_Modern_Slavery_Report.pdf" TargetMode="External"/><Relationship Id="rId29" Type="http://schemas.openxmlformats.org/officeDocument/2006/relationships/hyperlink" Target="https://www.sedarplus.ca/csa-party/records/document.html?id=48b3dc727d9535ac0b459886cac926d1fc17c2417ef11abc2336358b13b3673a" TargetMode="External"/><Relationship Id="rId1" Type="http://schemas.openxmlformats.org/officeDocument/2006/relationships/hyperlink" Target="https://www.first-quantum.com/wp-content/uploads/2025/08/Corporate-Occupational-Health-Safety-Policy-2025-FINAL.pdf" TargetMode="External"/><Relationship Id="rId6" Type="http://schemas.openxmlformats.org/officeDocument/2006/relationships/hyperlink" Target="https://s24.q4cdn.com/821689673/files/doc_downloads/sustainability/2021-FQM-ESG-Report-(website).pdf" TargetMode="External"/><Relationship Id="rId11" Type="http://schemas.openxmlformats.org/officeDocument/2006/relationships/hyperlink" Target="https://s24.q4cdn.com/821689673/files/doc_downloads/tax-transparency/2023/06/Updated/2022-ESTMA-report-FINAL-after-review.pdf" TargetMode="External"/><Relationship Id="rId24" Type="http://schemas.openxmlformats.org/officeDocument/2006/relationships/hyperlink" Target="https://www.sedarplus.ca/csa-party/records/document.html?id=3f453663663732d1dedf29eee5a40c50b3551b5994678e5af28b1e5069e5f567" TargetMode="External"/><Relationship Id="rId32" Type="http://schemas.openxmlformats.org/officeDocument/2006/relationships/hyperlink" Target="https://www.sedarplus.ca/csa-party/records/document.html?id=09729385059a8b482e2d6792423da9689c7e460eaf22e1eecb2a4c60fddb873c" TargetMode="External"/><Relationship Id="rId37" Type="http://schemas.openxmlformats.org/officeDocument/2006/relationships/hyperlink" Target="https://s24.q4cdn.com/821689673/files/doc_downloads/2025/05/2024-FQM-ESG-Report-final.pdf" TargetMode="External"/><Relationship Id="rId40" Type="http://schemas.openxmlformats.org/officeDocument/2006/relationships/hyperlink" Target="https://s24.q4cdn.com/821689673/files/doc_downloads/2025/05/2024-ESTMA-report-for-submission.pdf" TargetMode="External"/><Relationship Id="rId45" Type="http://schemas.openxmlformats.org/officeDocument/2006/relationships/drawing" Target="../drawings/drawing2.xml"/><Relationship Id="rId5" Type="http://schemas.openxmlformats.org/officeDocument/2006/relationships/hyperlink" Target="https://s24.q4cdn.com/821689673/files/doc_downloads/sustainability/Tristan-Pascall-June-2022.pdf" TargetMode="External"/><Relationship Id="rId15" Type="http://schemas.openxmlformats.org/officeDocument/2006/relationships/hyperlink" Target="https://s24.q4cdn.com/821689673/files/doc_downloads/tax-transparency/2023/2023-ESTMA-report-for-submission-v2.pdf" TargetMode="External"/><Relationship Id="rId23" Type="http://schemas.openxmlformats.org/officeDocument/2006/relationships/hyperlink" Target="https://www.sedarplus.ca/csa-party/records/document.html?id=209b409515211c080cfd63d7f18c5652e20ac7adc72574e0fd98a03c68c14e03" TargetMode="External"/><Relationship Id="rId28" Type="http://schemas.openxmlformats.org/officeDocument/2006/relationships/hyperlink" Target="https://www.sedarplus.ca/csa-party/records/document.html?id=d24f61f6de8287128aece126f932d7dd6944278ea19cff78dc7f198ff746b706" TargetMode="External"/><Relationship Id="rId36" Type="http://schemas.openxmlformats.org/officeDocument/2006/relationships/hyperlink" Target="https://www.sedarplus.ca/csa-party/records/document.html?id=5f0fd07edf731cec066296a6788bc81bc72545bb4e2dc712877017dfae2a5257" TargetMode="External"/><Relationship Id="rId10" Type="http://schemas.openxmlformats.org/officeDocument/2006/relationships/hyperlink" Target="https://s24.q4cdn.com/821689673/files/doc_downloads/tax-transparency/2023/7106_FQM_Tax-Transparency-Report-2022_FINAL-May-2023.pdf" TargetMode="External"/><Relationship Id="rId19" Type="http://schemas.openxmlformats.org/officeDocument/2006/relationships/hyperlink" Target="https://s24.q4cdn.com/821689673/files/doc_downloads/tax-transparency/2021/2020-ESTMA-report-for-submission-v2.pdf" TargetMode="External"/><Relationship Id="rId31" Type="http://schemas.openxmlformats.org/officeDocument/2006/relationships/hyperlink" Target="https://www.sedarplus.ca/csa-party/records/document.html?id=7840c4c8e1c2b292e72289dfc51003f9fbbe1a4c70ac841d3124e9344f4bebbb" TargetMode="External"/><Relationship Id="rId44" Type="http://schemas.openxmlformats.org/officeDocument/2006/relationships/printerSettings" Target="../printerSettings/printerSettings2.bin"/><Relationship Id="rId4" Type="http://schemas.openxmlformats.org/officeDocument/2006/relationships/hyperlink" Target="https://www.first-quantum.com/wp-content/uploads/2025/08/FQM-Tailings-Summary-Final.pdf" TargetMode="External"/><Relationship Id="rId9" Type="http://schemas.openxmlformats.org/officeDocument/2006/relationships/hyperlink" Target="https://s24.q4cdn.com/821689673/files/doc_downloads/2022/FQM-2022-Climate-Change-Report-final.pdf" TargetMode="External"/><Relationship Id="rId14" Type="http://schemas.openxmlformats.org/officeDocument/2006/relationships/hyperlink" Target="https://s24.q4cdn.com/821689673/files/doc_downloads/2024/05/FQM-2023-Tax-Transparency-Report-FINAL-v3.pdf" TargetMode="External"/><Relationship Id="rId22" Type="http://schemas.openxmlformats.org/officeDocument/2006/relationships/hyperlink" Target="https://www.sedarplus.ca/csa-party/records/document.html?id=10978385b8b7a5daf165c89db474f7e51a47fd03541516bfee95c9073b395089" TargetMode="External"/><Relationship Id="rId27" Type="http://schemas.openxmlformats.org/officeDocument/2006/relationships/hyperlink" Target="https://www.sedarplus.ca/csa-party/records/document.html?id=305ec8c89dcae51d0a8916bfad4dea39f3f1c64b5bd2c18367df7bc5b08fa275" TargetMode="External"/><Relationship Id="rId30" Type="http://schemas.openxmlformats.org/officeDocument/2006/relationships/hyperlink" Target="https://www.sedarplus.ca/csa-party/records/document.html?id=ec0e06ec522e7efc3b1a87f16c485628a15139de3a8f35bfc747220f696ceb9c" TargetMode="External"/><Relationship Id="rId35" Type="http://schemas.openxmlformats.org/officeDocument/2006/relationships/hyperlink" Target="https://www.sedarplus.ca/csa-party/records/document.html?id=deaa9769c636fcfd5ac151aaedf38550a88a7614b8311cfb8bd36c70b5cc1eac" TargetMode="External"/><Relationship Id="rId43" Type="http://schemas.openxmlformats.org/officeDocument/2006/relationships/hyperlink" Target="https://www.first-quantum.com/wp-content/uploads/2025/08/Human-Rights-Policy-2025-FINAL.pdf" TargetMode="External"/><Relationship Id="rId8" Type="http://schemas.openxmlformats.org/officeDocument/2006/relationships/hyperlink" Target="https://s24.q4cdn.com/821689673/files/doc_downloads/2022/2022-FQM-ESG-Report-FINAL.pdf" TargetMode="External"/><Relationship Id="rId3" Type="http://schemas.openxmlformats.org/officeDocument/2006/relationships/hyperlink" Target="https://www.first-quantum.com/wp-content/uploads/2025/08/Social-Policy-2025-FINAL.pdf" TargetMode="External"/><Relationship Id="rId12" Type="http://schemas.openxmlformats.org/officeDocument/2006/relationships/hyperlink" Target="https://s24.q4cdn.com/821689673/files/doc_downloads/2024/09/2023-esg-report-final-en.pdf" TargetMode="External"/><Relationship Id="rId17" Type="http://schemas.openxmlformats.org/officeDocument/2006/relationships/hyperlink" Target="https://s24.q4cdn.com/821689673/files/doc_downloads/tax-transparency/2022/2021-ESTMA-report.pdf" TargetMode="External"/><Relationship Id="rId25" Type="http://schemas.openxmlformats.org/officeDocument/2006/relationships/hyperlink" Target="https://www.sedarplus.ca/csa-party/records/document.html?id=58a625e13b25b63ee47c8761102d1db328bf36ef2424f058d53d4bcf03883330" TargetMode="External"/><Relationship Id="rId33" Type="http://schemas.openxmlformats.org/officeDocument/2006/relationships/hyperlink" Target="https://www.sedarplus.ca/csa-party/records/document.html?id=bfde9e483031cb2bd63dc5e5fe89d78fe7d6978e22bf4fd0f06799f7caf075f6" TargetMode="External"/><Relationship Id="rId38" Type="http://schemas.openxmlformats.org/officeDocument/2006/relationships/hyperlink" Target="https://s24.q4cdn.com/821689673/files/doc_downloads/2025/05/2024-FQM-Climate-Change-Report-final.pdf" TargetMode="External"/><Relationship Id="rId20" Type="http://schemas.openxmlformats.org/officeDocument/2006/relationships/hyperlink" Target="https://s24.q4cdn.com/821689673/files/doc_downloads/tax-transparency/2022/5377_FQM_TaxReport2022_FINAL.pdf" TargetMode="External"/><Relationship Id="rId41" Type="http://schemas.openxmlformats.org/officeDocument/2006/relationships/hyperlink" Target="https://www.first-quantum.com/wp-content/uploads/2025/08/8900-FQM-2024-Modern-Slavery-Report-Approved.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9:P30"/>
  <sheetViews>
    <sheetView showGridLines="0" workbookViewId="0">
      <selection activeCell="N9" sqref="N9"/>
    </sheetView>
  </sheetViews>
  <sheetFormatPr defaultRowHeight="12.75" x14ac:dyDescent="0.2"/>
  <sheetData>
    <row r="9" spans="2:16" ht="18.75" thickBot="1" x14ac:dyDescent="0.25">
      <c r="B9" s="223" t="s">
        <v>10</v>
      </c>
      <c r="C9" s="223"/>
      <c r="D9" s="223"/>
      <c r="E9" s="223"/>
      <c r="F9" s="223"/>
      <c r="G9" s="223"/>
      <c r="H9" s="223"/>
      <c r="I9" s="223"/>
      <c r="J9" s="223"/>
      <c r="K9" s="223"/>
      <c r="L9" s="223"/>
      <c r="M9" s="223"/>
    </row>
    <row r="10" spans="2:16" x14ac:dyDescent="0.2">
      <c r="O10" s="5"/>
    </row>
    <row r="11" spans="2:16" x14ac:dyDescent="0.2">
      <c r="B11" s="1" t="s">
        <v>0</v>
      </c>
      <c r="D11" s="135" t="s">
        <v>264</v>
      </c>
    </row>
    <row r="12" spans="2:16" ht="13.5" thickBot="1" x14ac:dyDescent="0.25"/>
    <row r="13" spans="2:16" ht="81" customHeight="1" thickTop="1" thickBot="1" x14ac:dyDescent="0.25">
      <c r="B13" s="224" t="s">
        <v>309</v>
      </c>
      <c r="C13" s="225"/>
      <c r="D13" s="225"/>
      <c r="E13" s="225"/>
      <c r="F13" s="225"/>
      <c r="G13" s="225"/>
      <c r="H13" s="225"/>
      <c r="I13" s="225"/>
      <c r="J13" s="225"/>
      <c r="K13" s="225"/>
      <c r="L13" s="225"/>
      <c r="M13" s="226"/>
    </row>
    <row r="14" spans="2:16" ht="13.5" customHeight="1" thickTop="1" thickBot="1" x14ac:dyDescent="0.25">
      <c r="B14" s="8"/>
      <c r="C14" s="8"/>
      <c r="D14" s="8"/>
      <c r="E14" s="8"/>
      <c r="F14" s="8"/>
      <c r="G14" s="8"/>
      <c r="H14" s="8"/>
      <c r="I14" s="8"/>
      <c r="J14" s="8"/>
      <c r="K14" s="8"/>
      <c r="L14" s="8"/>
      <c r="M14" s="8"/>
    </row>
    <row r="15" spans="2:16" ht="66" customHeight="1" thickTop="1" thickBot="1" x14ac:dyDescent="0.25">
      <c r="B15" s="224" t="s">
        <v>279</v>
      </c>
      <c r="C15" s="225"/>
      <c r="D15" s="225"/>
      <c r="E15" s="225"/>
      <c r="F15" s="225"/>
      <c r="G15" s="225"/>
      <c r="H15" s="225"/>
      <c r="I15" s="225"/>
      <c r="J15" s="225"/>
      <c r="K15" s="225"/>
      <c r="L15" s="225"/>
      <c r="M15" s="226"/>
      <c r="P15" s="4"/>
    </row>
    <row r="16" spans="2:16" ht="14.25" thickTop="1" thickBot="1" x14ac:dyDescent="0.25"/>
    <row r="17" spans="2:13" ht="81" customHeight="1" thickTop="1" thickBot="1" x14ac:dyDescent="0.25">
      <c r="B17" s="224" t="s">
        <v>310</v>
      </c>
      <c r="C17" s="225"/>
      <c r="D17" s="225"/>
      <c r="E17" s="225"/>
      <c r="F17" s="225"/>
      <c r="G17" s="225"/>
      <c r="H17" s="225"/>
      <c r="I17" s="225"/>
      <c r="J17" s="225"/>
      <c r="K17" s="225"/>
      <c r="L17" s="225"/>
      <c r="M17" s="226"/>
    </row>
    <row r="18" spans="2:13" ht="13.5" thickTop="1" x14ac:dyDescent="0.2"/>
    <row r="19" spans="2:13" x14ac:dyDescent="0.2">
      <c r="B19" s="6"/>
    </row>
    <row r="29" spans="2:13" x14ac:dyDescent="0.2">
      <c r="B29" s="7"/>
    </row>
    <row r="30" spans="2:13" x14ac:dyDescent="0.2">
      <c r="B30" s="7"/>
    </row>
  </sheetData>
  <mergeCells count="4">
    <mergeCell ref="B9:M9"/>
    <mergeCell ref="B13:M13"/>
    <mergeCell ref="B15:M15"/>
    <mergeCell ref="B17:M17"/>
  </mergeCells>
  <pageMargins left="0.7" right="0.7" top="0.75" bottom="0.75" header="0.3" footer="0.3"/>
  <pageSetup paperSize="8" orientation="landscape" horizontalDpi="360" verticalDpi="360" r:id="rId1"/>
  <headerFooter>
    <oddHeader>&amp;C&amp;"Calibri"&amp;8&amp;K000000 C2 - INTERNAL&amp;1#_x000D_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9:K94"/>
  <sheetViews>
    <sheetView showGridLines="0" topLeftCell="A9" zoomScaleNormal="100" workbookViewId="0">
      <selection activeCell="L28" sqref="L28"/>
    </sheetView>
  </sheetViews>
  <sheetFormatPr defaultRowHeight="12.75" x14ac:dyDescent="0.2"/>
  <cols>
    <col min="2" max="2" width="27.140625" customWidth="1"/>
    <col min="3" max="3" width="17" customWidth="1"/>
    <col min="4" max="4" width="16.140625" customWidth="1"/>
    <col min="5" max="6" width="11.85546875" customWidth="1"/>
    <col min="7" max="7" width="12.85546875" customWidth="1"/>
    <col min="8" max="8" width="13.5703125" customWidth="1"/>
    <col min="9" max="9" width="11.85546875" customWidth="1"/>
    <col min="10" max="10" width="11.7109375" customWidth="1"/>
    <col min="11" max="11" width="10.42578125" bestFit="1" customWidth="1"/>
  </cols>
  <sheetData>
    <row r="9" spans="2:10" ht="16.5" thickBot="1" x14ac:dyDescent="0.3">
      <c r="B9" s="227" t="s">
        <v>149</v>
      </c>
      <c r="C9" s="227"/>
      <c r="D9" s="227"/>
      <c r="E9" s="227"/>
      <c r="F9" s="227"/>
      <c r="G9" s="227"/>
      <c r="H9" s="227"/>
      <c r="I9" s="215"/>
    </row>
    <row r="11" spans="2:10" x14ac:dyDescent="0.2">
      <c r="B11" s="74" t="s">
        <v>213</v>
      </c>
      <c r="C11" s="74" t="s">
        <v>214</v>
      </c>
      <c r="D11" s="259" t="s">
        <v>217</v>
      </c>
      <c r="E11" s="260"/>
      <c r="F11" s="260"/>
      <c r="G11" s="260"/>
      <c r="H11" s="260"/>
      <c r="I11" s="261"/>
    </row>
    <row r="12" spans="2:10" x14ac:dyDescent="0.2">
      <c r="B12" s="316" t="s">
        <v>419</v>
      </c>
      <c r="C12" s="289" t="s">
        <v>295</v>
      </c>
      <c r="D12" s="152" t="s">
        <v>288</v>
      </c>
      <c r="E12" s="67"/>
      <c r="F12" s="67"/>
      <c r="G12" s="67"/>
      <c r="H12" s="67"/>
      <c r="I12" s="68"/>
      <c r="J12" s="143"/>
    </row>
    <row r="13" spans="2:10" x14ac:dyDescent="0.2">
      <c r="B13" s="317"/>
      <c r="C13" s="291"/>
      <c r="D13" s="154"/>
      <c r="E13" s="69"/>
      <c r="F13" s="69"/>
      <c r="G13" s="69"/>
      <c r="H13" s="69"/>
      <c r="I13" s="70"/>
      <c r="J13" s="143"/>
    </row>
    <row r="15" spans="2:10" x14ac:dyDescent="0.2">
      <c r="B15" s="84" t="s">
        <v>314</v>
      </c>
      <c r="C15" s="84"/>
      <c r="D15" s="84"/>
      <c r="E15" s="84"/>
      <c r="F15" s="96"/>
      <c r="G15" s="96"/>
      <c r="H15" s="96"/>
      <c r="I15" s="96"/>
    </row>
    <row r="16" spans="2:10" x14ac:dyDescent="0.2">
      <c r="B16" s="20" t="s">
        <v>82</v>
      </c>
      <c r="C16" s="20" t="s">
        <v>158</v>
      </c>
      <c r="D16" s="20" t="s">
        <v>157</v>
      </c>
      <c r="E16" s="20">
        <v>2024</v>
      </c>
      <c r="F16" s="20">
        <v>2023</v>
      </c>
      <c r="G16" s="20">
        <v>2022</v>
      </c>
      <c r="H16" s="20">
        <v>2021</v>
      </c>
      <c r="I16" s="20">
        <v>2020</v>
      </c>
    </row>
    <row r="17" spans="2:11" x14ac:dyDescent="0.2">
      <c r="B17" s="310" t="s">
        <v>155</v>
      </c>
      <c r="C17" s="9" t="s">
        <v>161</v>
      </c>
      <c r="D17" s="51" t="s">
        <v>156</v>
      </c>
      <c r="E17" s="54">
        <v>1</v>
      </c>
      <c r="F17" s="54">
        <v>1</v>
      </c>
      <c r="G17" s="54">
        <v>0</v>
      </c>
      <c r="H17" s="54">
        <v>0</v>
      </c>
      <c r="I17" s="54">
        <v>0</v>
      </c>
    </row>
    <row r="18" spans="2:11" x14ac:dyDescent="0.2">
      <c r="B18" s="257"/>
      <c r="C18" s="9" t="s">
        <v>162</v>
      </c>
      <c r="D18" s="51" t="s">
        <v>156</v>
      </c>
      <c r="E18" s="54">
        <v>0</v>
      </c>
      <c r="F18" s="54">
        <v>2</v>
      </c>
      <c r="G18" s="54">
        <v>0</v>
      </c>
      <c r="H18" s="54">
        <v>1</v>
      </c>
      <c r="I18" s="54">
        <v>0</v>
      </c>
    </row>
    <row r="19" spans="2:11" x14ac:dyDescent="0.2">
      <c r="B19" s="258"/>
      <c r="C19" s="21" t="s">
        <v>78</v>
      </c>
      <c r="D19" s="53" t="s">
        <v>156</v>
      </c>
      <c r="E19" s="55">
        <f>E17</f>
        <v>1</v>
      </c>
      <c r="F19" s="55">
        <v>3</v>
      </c>
      <c r="G19" s="55">
        <v>0</v>
      </c>
      <c r="H19" s="55">
        <v>1</v>
      </c>
      <c r="I19" s="55">
        <v>0</v>
      </c>
    </row>
    <row r="20" spans="2:11" x14ac:dyDescent="0.2">
      <c r="B20" s="256" t="s">
        <v>451</v>
      </c>
      <c r="C20" s="9" t="s">
        <v>161</v>
      </c>
      <c r="D20" s="318" t="s">
        <v>160</v>
      </c>
      <c r="E20" s="26">
        <v>216</v>
      </c>
      <c r="F20" s="26">
        <v>280</v>
      </c>
      <c r="G20" s="26">
        <v>237</v>
      </c>
      <c r="H20" s="26">
        <v>320</v>
      </c>
      <c r="I20" s="26">
        <v>192</v>
      </c>
    </row>
    <row r="21" spans="2:11" x14ac:dyDescent="0.2">
      <c r="B21" s="275"/>
      <c r="C21" s="9" t="s">
        <v>162</v>
      </c>
      <c r="D21" s="319"/>
      <c r="E21" s="26">
        <v>23</v>
      </c>
      <c r="F21" s="26">
        <v>18</v>
      </c>
      <c r="G21" s="26">
        <v>84</v>
      </c>
      <c r="H21" s="26">
        <v>40</v>
      </c>
      <c r="I21" s="26">
        <v>92</v>
      </c>
    </row>
    <row r="22" spans="2:11" x14ac:dyDescent="0.2">
      <c r="B22" s="276"/>
      <c r="C22" s="21" t="s">
        <v>78</v>
      </c>
      <c r="D22" s="320"/>
      <c r="E22" s="25">
        <v>126</v>
      </c>
      <c r="F22" s="25">
        <v>177</v>
      </c>
      <c r="G22" s="25">
        <v>185</v>
      </c>
      <c r="H22" s="25">
        <v>158</v>
      </c>
      <c r="I22" s="25">
        <v>158</v>
      </c>
    </row>
    <row r="23" spans="2:11" x14ac:dyDescent="0.2">
      <c r="B23" s="256" t="s">
        <v>159</v>
      </c>
      <c r="C23" s="9" t="s">
        <v>161</v>
      </c>
      <c r="D23" s="318" t="s">
        <v>160</v>
      </c>
      <c r="E23" s="54">
        <v>0.35</v>
      </c>
      <c r="F23" s="54">
        <v>0.28999999999999998</v>
      </c>
      <c r="G23" s="54">
        <v>0.25</v>
      </c>
      <c r="H23" s="54">
        <v>0.36</v>
      </c>
      <c r="I23" s="54">
        <v>0.38</v>
      </c>
    </row>
    <row r="24" spans="2:11" x14ac:dyDescent="0.2">
      <c r="B24" s="275"/>
      <c r="C24" s="9" t="s">
        <v>162</v>
      </c>
      <c r="D24" s="319"/>
      <c r="E24" s="54">
        <v>0.3</v>
      </c>
      <c r="F24" s="54">
        <v>0.32</v>
      </c>
      <c r="G24" s="54">
        <v>0.22</v>
      </c>
      <c r="H24" s="54">
        <v>0.27</v>
      </c>
      <c r="I24" s="54">
        <v>0.21</v>
      </c>
    </row>
    <row r="25" spans="2:11" x14ac:dyDescent="0.2">
      <c r="B25" s="276"/>
      <c r="C25" s="21" t="s">
        <v>78</v>
      </c>
      <c r="D25" s="320"/>
      <c r="E25" s="55">
        <v>0.33</v>
      </c>
      <c r="F25" s="55">
        <v>0.3</v>
      </c>
      <c r="G25" s="55">
        <v>0.24</v>
      </c>
      <c r="H25" s="55">
        <v>0.33</v>
      </c>
      <c r="I25" s="55">
        <v>0.32</v>
      </c>
    </row>
    <row r="26" spans="2:11" x14ac:dyDescent="0.2">
      <c r="B26" s="256" t="s">
        <v>452</v>
      </c>
      <c r="C26" s="9" t="s">
        <v>161</v>
      </c>
      <c r="D26" s="318" t="s">
        <v>160</v>
      </c>
      <c r="E26" s="54">
        <v>0.04</v>
      </c>
      <c r="F26" s="54">
        <v>0.04</v>
      </c>
      <c r="G26" s="54">
        <v>0.05</v>
      </c>
      <c r="H26" s="54">
        <v>7.0000000000000007E-2</v>
      </c>
      <c r="I26" s="54">
        <v>7.0000000000000007E-2</v>
      </c>
    </row>
    <row r="27" spans="2:11" x14ac:dyDescent="0.2">
      <c r="B27" s="275"/>
      <c r="C27" s="9" t="s">
        <v>162</v>
      </c>
      <c r="D27" s="319"/>
      <c r="E27" s="54">
        <v>0.05</v>
      </c>
      <c r="F27" s="54">
        <v>0.04</v>
      </c>
      <c r="G27" s="54">
        <v>0.08</v>
      </c>
      <c r="H27" s="54">
        <v>0.06</v>
      </c>
      <c r="I27" s="54">
        <v>0.03</v>
      </c>
    </row>
    <row r="28" spans="2:11" x14ac:dyDescent="0.2">
      <c r="B28" s="276"/>
      <c r="C28" s="21" t="s">
        <v>78</v>
      </c>
      <c r="D28" s="320"/>
      <c r="E28" s="55">
        <v>0.04</v>
      </c>
      <c r="F28" s="55">
        <v>0.04</v>
      </c>
      <c r="G28" s="55">
        <v>0.06</v>
      </c>
      <c r="H28" s="55">
        <v>7.0000000000000007E-2</v>
      </c>
      <c r="I28" s="55">
        <v>0.06</v>
      </c>
    </row>
    <row r="29" spans="2:11" x14ac:dyDescent="0.2">
      <c r="B29" s="256" t="s">
        <v>453</v>
      </c>
      <c r="C29" s="9" t="s">
        <v>161</v>
      </c>
      <c r="D29" s="318" t="s">
        <v>160</v>
      </c>
      <c r="E29" s="54">
        <v>3.7</v>
      </c>
      <c r="F29" s="54">
        <v>3.5</v>
      </c>
      <c r="G29" s="54">
        <v>1.3</v>
      </c>
      <c r="H29" s="54">
        <v>2.1</v>
      </c>
      <c r="I29" s="54">
        <v>1.1000000000000001</v>
      </c>
      <c r="K29" s="101"/>
    </row>
    <row r="30" spans="2:11" x14ac:dyDescent="0.2">
      <c r="B30" s="275"/>
      <c r="C30" s="9" t="s">
        <v>162</v>
      </c>
      <c r="D30" s="319"/>
      <c r="E30" s="54">
        <v>1</v>
      </c>
      <c r="F30" s="54">
        <v>9.3000000000000007</v>
      </c>
      <c r="G30" s="54">
        <v>2.6</v>
      </c>
      <c r="H30" s="54">
        <v>5.3</v>
      </c>
      <c r="I30" s="54">
        <v>0.8</v>
      </c>
    </row>
    <row r="31" spans="2:11" x14ac:dyDescent="0.2">
      <c r="B31" s="276"/>
      <c r="C31" s="21" t="s">
        <v>78</v>
      </c>
      <c r="D31" s="320"/>
      <c r="E31" s="55">
        <v>2.5</v>
      </c>
      <c r="F31" s="55">
        <v>5.8</v>
      </c>
      <c r="G31" s="55">
        <v>1.7</v>
      </c>
      <c r="H31" s="55">
        <v>3.2</v>
      </c>
      <c r="I31" s="55">
        <v>1</v>
      </c>
    </row>
    <row r="32" spans="2:11" x14ac:dyDescent="0.2">
      <c r="B32" s="256" t="s">
        <v>250</v>
      </c>
      <c r="C32" s="9" t="s">
        <v>161</v>
      </c>
      <c r="D32" s="51" t="s">
        <v>156</v>
      </c>
      <c r="E32" s="26">
        <v>35855728</v>
      </c>
      <c r="F32" s="26">
        <v>45391904</v>
      </c>
      <c r="G32" s="26">
        <v>48680970</v>
      </c>
      <c r="H32" s="44"/>
      <c r="I32" s="44"/>
    </row>
    <row r="33" spans="2:9" x14ac:dyDescent="0.2">
      <c r="B33" s="275"/>
      <c r="C33" s="9" t="s">
        <v>162</v>
      </c>
      <c r="D33" s="51" t="s">
        <v>156</v>
      </c>
      <c r="E33" s="26">
        <v>31078751</v>
      </c>
      <c r="F33" s="26">
        <v>29446141</v>
      </c>
      <c r="G33" s="26">
        <v>25439734</v>
      </c>
      <c r="H33" s="44"/>
      <c r="I33" s="44"/>
    </row>
    <row r="34" spans="2:9" x14ac:dyDescent="0.2">
      <c r="B34" s="276"/>
      <c r="C34" s="21" t="s">
        <v>78</v>
      </c>
      <c r="D34" s="53" t="s">
        <v>156</v>
      </c>
      <c r="E34" s="25">
        <f>E32+E33</f>
        <v>66934479</v>
      </c>
      <c r="F34" s="25">
        <f>SUM(F32:F33)</f>
        <v>74838045</v>
      </c>
      <c r="G34" s="25">
        <f>SUM(G32:G33)</f>
        <v>74120704</v>
      </c>
      <c r="H34" s="25">
        <v>68636556</v>
      </c>
      <c r="I34" s="25">
        <v>62346304</v>
      </c>
    </row>
    <row r="35" spans="2:9" ht="15.95" customHeight="1" x14ac:dyDescent="0.2">
      <c r="B35" s="295" t="s">
        <v>454</v>
      </c>
      <c r="C35" s="295"/>
      <c r="D35" s="295"/>
      <c r="E35" s="295"/>
      <c r="F35" s="295"/>
      <c r="G35" s="295"/>
      <c r="H35" s="295"/>
      <c r="I35" s="295"/>
    </row>
    <row r="36" spans="2:9" ht="30" customHeight="1" x14ac:dyDescent="0.2">
      <c r="B36" s="269" t="s">
        <v>455</v>
      </c>
      <c r="C36" s="269"/>
      <c r="D36" s="269"/>
      <c r="E36" s="269"/>
      <c r="F36" s="269"/>
      <c r="G36" s="269"/>
      <c r="H36" s="269"/>
      <c r="I36" s="269"/>
    </row>
    <row r="37" spans="2:9" ht="30" customHeight="1" x14ac:dyDescent="0.2">
      <c r="B37" s="271" t="s">
        <v>456</v>
      </c>
      <c r="C37" s="271"/>
      <c r="D37" s="271"/>
      <c r="E37" s="271"/>
      <c r="F37" s="271"/>
      <c r="G37" s="271"/>
      <c r="H37" s="271"/>
      <c r="I37" s="271"/>
    </row>
    <row r="38" spans="2:9" x14ac:dyDescent="0.2">
      <c r="E38" s="100"/>
    </row>
    <row r="39" spans="2:9" x14ac:dyDescent="0.2">
      <c r="B39" s="84" t="s">
        <v>313</v>
      </c>
      <c r="C39" s="84"/>
      <c r="D39" s="84"/>
      <c r="E39" s="84"/>
      <c r="F39" s="96"/>
      <c r="G39" s="96"/>
      <c r="H39" s="96"/>
      <c r="I39" s="96"/>
    </row>
    <row r="40" spans="2:9" x14ac:dyDescent="0.2">
      <c r="B40" s="20" t="s">
        <v>471</v>
      </c>
      <c r="C40" s="20" t="s">
        <v>82</v>
      </c>
      <c r="D40" s="20" t="s">
        <v>157</v>
      </c>
      <c r="E40" s="20">
        <v>2024</v>
      </c>
      <c r="F40" s="20">
        <v>2023</v>
      </c>
      <c r="G40" s="20">
        <v>2022</v>
      </c>
      <c r="H40" s="20">
        <v>2021</v>
      </c>
      <c r="I40" s="20">
        <v>2020</v>
      </c>
    </row>
    <row r="41" spans="2:9" s="101" customFormat="1" x14ac:dyDescent="0.2">
      <c r="B41" s="245" t="s">
        <v>27</v>
      </c>
      <c r="C41" s="115" t="s">
        <v>155</v>
      </c>
      <c r="D41" s="114" t="s">
        <v>156</v>
      </c>
      <c r="E41" s="33">
        <v>1</v>
      </c>
      <c r="F41" s="33">
        <v>1</v>
      </c>
      <c r="G41" s="33">
        <v>0</v>
      </c>
      <c r="H41" s="33">
        <v>1</v>
      </c>
      <c r="I41" s="33">
        <v>0</v>
      </c>
    </row>
    <row r="42" spans="2:9" ht="14.25" x14ac:dyDescent="0.2">
      <c r="B42" s="238"/>
      <c r="C42" s="9" t="s">
        <v>457</v>
      </c>
      <c r="D42" s="318" t="s">
        <v>160</v>
      </c>
      <c r="E42" s="138">
        <v>85.11</v>
      </c>
      <c r="F42" s="138">
        <v>270.13</v>
      </c>
      <c r="G42" s="138">
        <v>279.64999999999998</v>
      </c>
      <c r="H42" s="44"/>
      <c r="I42" s="44"/>
    </row>
    <row r="43" spans="2:9" x14ac:dyDescent="0.2">
      <c r="B43" s="238"/>
      <c r="C43" s="9" t="s">
        <v>251</v>
      </c>
      <c r="D43" s="319"/>
      <c r="E43" s="138">
        <v>0.23</v>
      </c>
      <c r="F43" s="138">
        <v>0.25</v>
      </c>
      <c r="G43" s="138">
        <v>0.18</v>
      </c>
      <c r="H43" s="138">
        <v>0.26</v>
      </c>
      <c r="I43" s="138">
        <v>0.2</v>
      </c>
    </row>
    <row r="44" spans="2:9" ht="12.75" customHeight="1" x14ac:dyDescent="0.2">
      <c r="B44" s="238"/>
      <c r="C44" s="9" t="s">
        <v>458</v>
      </c>
      <c r="D44" s="319"/>
      <c r="E44" s="138">
        <v>0.03</v>
      </c>
      <c r="F44" s="138">
        <v>0.03</v>
      </c>
      <c r="G44" s="138">
        <v>0.02</v>
      </c>
      <c r="H44" s="138">
        <v>0.05</v>
      </c>
      <c r="I44" s="138">
        <v>0.03</v>
      </c>
    </row>
    <row r="45" spans="2:9" ht="14.25" x14ac:dyDescent="0.2">
      <c r="B45" s="238"/>
      <c r="C45" s="9" t="s">
        <v>459</v>
      </c>
      <c r="D45" s="320"/>
      <c r="E45" s="139">
        <v>4.05</v>
      </c>
      <c r="F45" s="139">
        <v>5.37</v>
      </c>
      <c r="G45" s="139">
        <v>0.2</v>
      </c>
      <c r="H45" s="139">
        <v>5.64</v>
      </c>
      <c r="I45" s="139">
        <v>0.49</v>
      </c>
    </row>
    <row r="46" spans="2:9" s="101" customFormat="1" x14ac:dyDescent="0.2">
      <c r="B46" s="318" t="s">
        <v>99</v>
      </c>
      <c r="C46" s="115" t="s">
        <v>155</v>
      </c>
      <c r="D46" s="114" t="s">
        <v>156</v>
      </c>
      <c r="E46" s="33">
        <v>0</v>
      </c>
      <c r="F46" s="33">
        <v>2</v>
      </c>
      <c r="G46" s="33">
        <v>0</v>
      </c>
      <c r="H46" s="33">
        <v>0</v>
      </c>
      <c r="I46" s="33">
        <v>0</v>
      </c>
    </row>
    <row r="47" spans="2:9" ht="14.25" x14ac:dyDescent="0.2">
      <c r="B47" s="319"/>
      <c r="C47" s="9" t="s">
        <v>457</v>
      </c>
      <c r="D47" s="318" t="s">
        <v>160</v>
      </c>
      <c r="E47" s="138">
        <v>71.150000000000006</v>
      </c>
      <c r="F47" s="138">
        <v>52.29</v>
      </c>
      <c r="G47" s="138">
        <v>24.08</v>
      </c>
      <c r="H47" s="44"/>
      <c r="I47" s="44"/>
    </row>
    <row r="48" spans="2:9" x14ac:dyDescent="0.2">
      <c r="B48" s="319"/>
      <c r="C48" s="9" t="s">
        <v>251</v>
      </c>
      <c r="D48" s="319"/>
      <c r="E48" s="138">
        <v>0.35</v>
      </c>
      <c r="F48" s="138">
        <v>0.28000000000000003</v>
      </c>
      <c r="G48" s="138">
        <v>0.14000000000000001</v>
      </c>
      <c r="H48" s="138">
        <v>0.43</v>
      </c>
      <c r="I48" s="138">
        <v>0.34</v>
      </c>
    </row>
    <row r="49" spans="2:9" ht="12.75" customHeight="1" x14ac:dyDescent="0.2">
      <c r="B49" s="319"/>
      <c r="C49" s="9" t="s">
        <v>458</v>
      </c>
      <c r="D49" s="319"/>
      <c r="E49" s="138">
        <v>4.8447516000000003E-2</v>
      </c>
      <c r="F49" s="138">
        <v>0.03</v>
      </c>
      <c r="G49" s="138">
        <v>0.03</v>
      </c>
      <c r="H49" s="138">
        <v>0.06</v>
      </c>
      <c r="I49" s="138">
        <v>0.02</v>
      </c>
    </row>
    <row r="50" spans="2:9" ht="14.25" x14ac:dyDescent="0.2">
      <c r="B50" s="319"/>
      <c r="C50" s="9" t="s">
        <v>459</v>
      </c>
      <c r="D50" s="320"/>
      <c r="E50" s="139">
        <v>0.6</v>
      </c>
      <c r="F50" s="139">
        <v>10.8</v>
      </c>
      <c r="G50" s="139">
        <v>0.4</v>
      </c>
      <c r="H50" s="139">
        <v>1.4</v>
      </c>
      <c r="I50" s="139">
        <v>0.1</v>
      </c>
    </row>
    <row r="51" spans="2:9" s="101" customFormat="1" x14ac:dyDescent="0.2">
      <c r="B51" s="318" t="s">
        <v>32</v>
      </c>
      <c r="C51" s="115" t="s">
        <v>155</v>
      </c>
      <c r="D51" s="114" t="s">
        <v>156</v>
      </c>
      <c r="E51" s="33">
        <v>0</v>
      </c>
      <c r="F51" s="33">
        <v>0</v>
      </c>
      <c r="G51" s="33">
        <v>0</v>
      </c>
      <c r="H51" s="33">
        <v>0</v>
      </c>
      <c r="I51" s="33">
        <v>0</v>
      </c>
    </row>
    <row r="52" spans="2:9" ht="14.25" x14ac:dyDescent="0.2">
      <c r="B52" s="319"/>
      <c r="C52" s="9" t="s">
        <v>457</v>
      </c>
      <c r="D52" s="318" t="s">
        <v>160</v>
      </c>
      <c r="E52" s="138">
        <v>152</v>
      </c>
      <c r="F52" s="138">
        <v>139.37</v>
      </c>
      <c r="G52" s="138">
        <v>172.05</v>
      </c>
      <c r="H52" s="44"/>
      <c r="I52" s="44"/>
    </row>
    <row r="53" spans="2:9" x14ac:dyDescent="0.2">
      <c r="B53" s="319"/>
      <c r="C53" s="9" t="s">
        <v>251</v>
      </c>
      <c r="D53" s="319"/>
      <c r="E53" s="138">
        <v>5.0431581000000003E-2</v>
      </c>
      <c r="F53" s="138">
        <v>0.16</v>
      </c>
      <c r="G53" s="138">
        <v>0.23</v>
      </c>
      <c r="H53" s="138">
        <v>0.16</v>
      </c>
      <c r="I53" s="138">
        <v>0.15</v>
      </c>
    </row>
    <row r="54" spans="2:9" ht="12.75" customHeight="1" x14ac:dyDescent="0.2">
      <c r="B54" s="319"/>
      <c r="C54" s="9" t="s">
        <v>458</v>
      </c>
      <c r="D54" s="319"/>
      <c r="E54" s="138">
        <v>0</v>
      </c>
      <c r="F54" s="138">
        <v>0.03</v>
      </c>
      <c r="G54" s="138">
        <v>0.05</v>
      </c>
      <c r="H54" s="138">
        <v>0.05</v>
      </c>
      <c r="I54" s="138">
        <v>0.05</v>
      </c>
    </row>
    <row r="55" spans="2:9" ht="14.25" x14ac:dyDescent="0.2">
      <c r="B55" s="319"/>
      <c r="C55" s="9" t="s">
        <v>459</v>
      </c>
      <c r="D55" s="320"/>
      <c r="E55" s="138">
        <v>0</v>
      </c>
      <c r="F55" s="139">
        <v>1.1000000000000001</v>
      </c>
      <c r="G55" s="139">
        <v>0.8</v>
      </c>
      <c r="H55" s="139">
        <v>0.5</v>
      </c>
      <c r="I55" s="139">
        <v>1.4</v>
      </c>
    </row>
    <row r="56" spans="2:9" s="101" customFormat="1" x14ac:dyDescent="0.2">
      <c r="B56" s="318" t="s">
        <v>19</v>
      </c>
      <c r="C56" s="115" t="s">
        <v>155</v>
      </c>
      <c r="D56" s="114" t="s">
        <v>156</v>
      </c>
      <c r="E56" s="33">
        <v>0</v>
      </c>
      <c r="F56" s="33">
        <v>0</v>
      </c>
      <c r="G56" s="33">
        <v>0</v>
      </c>
      <c r="H56" s="33">
        <v>0</v>
      </c>
      <c r="I56" s="33">
        <v>0</v>
      </c>
    </row>
    <row r="57" spans="2:9" ht="14.25" x14ac:dyDescent="0.2">
      <c r="B57" s="319"/>
      <c r="C57" s="9" t="s">
        <v>457</v>
      </c>
      <c r="D57" s="318" t="s">
        <v>160</v>
      </c>
      <c r="E57" s="138">
        <v>65.88</v>
      </c>
      <c r="F57" s="138">
        <v>59.88</v>
      </c>
      <c r="G57" s="138">
        <v>37.76</v>
      </c>
      <c r="H57" s="44"/>
      <c r="I57" s="44"/>
    </row>
    <row r="58" spans="2:9" x14ac:dyDescent="0.2">
      <c r="B58" s="319"/>
      <c r="C58" s="9" t="s">
        <v>251</v>
      </c>
      <c r="D58" s="319"/>
      <c r="E58" s="138">
        <v>1.27</v>
      </c>
      <c r="F58" s="138">
        <v>3.74</v>
      </c>
      <c r="G58" s="138">
        <v>2.1</v>
      </c>
      <c r="H58" s="138">
        <v>7.53</v>
      </c>
      <c r="I58" s="138">
        <v>7.95</v>
      </c>
    </row>
    <row r="59" spans="2:9" ht="12.75" customHeight="1" x14ac:dyDescent="0.2">
      <c r="B59" s="319"/>
      <c r="C59" s="9" t="s">
        <v>458</v>
      </c>
      <c r="D59" s="319"/>
      <c r="E59" s="138">
        <v>0</v>
      </c>
      <c r="F59" s="138">
        <v>0</v>
      </c>
      <c r="G59" s="138">
        <v>0</v>
      </c>
      <c r="H59" s="138">
        <v>0.84</v>
      </c>
      <c r="I59" s="138">
        <v>0.8</v>
      </c>
    </row>
    <row r="60" spans="2:9" ht="14.25" x14ac:dyDescent="0.2">
      <c r="B60" s="319"/>
      <c r="C60" s="9" t="s">
        <v>459</v>
      </c>
      <c r="D60" s="320"/>
      <c r="E60" s="138">
        <v>0</v>
      </c>
      <c r="F60" s="138">
        <v>0</v>
      </c>
      <c r="G60" s="138">
        <v>0</v>
      </c>
      <c r="H60" s="139">
        <v>3.3</v>
      </c>
      <c r="I60" s="139">
        <v>3.98</v>
      </c>
    </row>
    <row r="61" spans="2:9" s="101" customFormat="1" x14ac:dyDescent="0.2">
      <c r="B61" s="318" t="s">
        <v>35</v>
      </c>
      <c r="C61" s="115" t="s">
        <v>155</v>
      </c>
      <c r="D61" s="114" t="s">
        <v>156</v>
      </c>
      <c r="E61" s="33">
        <v>0</v>
      </c>
      <c r="F61" s="33">
        <v>0</v>
      </c>
      <c r="G61" s="33">
        <v>0</v>
      </c>
      <c r="H61" s="33">
        <v>0</v>
      </c>
      <c r="I61" s="33">
        <v>0</v>
      </c>
    </row>
    <row r="62" spans="2:9" ht="14.25" x14ac:dyDescent="0.2">
      <c r="B62" s="319"/>
      <c r="C62" s="9" t="s">
        <v>457</v>
      </c>
      <c r="D62" s="318" t="s">
        <v>160</v>
      </c>
      <c r="E62" s="138">
        <v>129.04</v>
      </c>
      <c r="F62" s="138">
        <v>11.28</v>
      </c>
      <c r="G62" s="138">
        <v>46.95</v>
      </c>
      <c r="H62" s="44"/>
      <c r="I62" s="44"/>
    </row>
    <row r="63" spans="2:9" x14ac:dyDescent="0.2">
      <c r="B63" s="319"/>
      <c r="C63" s="9" t="s">
        <v>251</v>
      </c>
      <c r="D63" s="319"/>
      <c r="E63" s="138">
        <v>2.06</v>
      </c>
      <c r="F63" s="138">
        <v>0.57999999999999996</v>
      </c>
      <c r="G63" s="138">
        <v>1.1100000000000001</v>
      </c>
      <c r="H63" s="138">
        <v>0.26</v>
      </c>
      <c r="I63" s="138">
        <v>2.4500000000000002</v>
      </c>
    </row>
    <row r="64" spans="2:9" ht="12.75" customHeight="1" x14ac:dyDescent="0.2">
      <c r="B64" s="319"/>
      <c r="C64" s="9" t="s">
        <v>458</v>
      </c>
      <c r="D64" s="319"/>
      <c r="E64" s="138">
        <v>0.25808283199999998</v>
      </c>
      <c r="F64" s="138">
        <v>0.19</v>
      </c>
      <c r="G64" s="138">
        <v>0.56000000000000005</v>
      </c>
      <c r="H64" s="138">
        <v>0.17</v>
      </c>
      <c r="I64" s="138">
        <v>0.7</v>
      </c>
    </row>
    <row r="65" spans="2:9" ht="14.25" x14ac:dyDescent="0.2">
      <c r="B65" s="319"/>
      <c r="C65" s="9" t="s">
        <v>459</v>
      </c>
      <c r="D65" s="320"/>
      <c r="E65" s="139">
        <v>1.5</v>
      </c>
      <c r="F65" s="139">
        <v>6.1</v>
      </c>
      <c r="G65" s="139">
        <v>28.4</v>
      </c>
      <c r="H65" s="139">
        <v>1.2</v>
      </c>
      <c r="I65" s="139">
        <v>40.5</v>
      </c>
    </row>
    <row r="66" spans="2:9" s="101" customFormat="1" x14ac:dyDescent="0.2">
      <c r="B66" s="318" t="s">
        <v>16</v>
      </c>
      <c r="C66" s="115" t="s">
        <v>155</v>
      </c>
      <c r="D66" s="114" t="s">
        <v>156</v>
      </c>
      <c r="E66" s="33">
        <v>0</v>
      </c>
      <c r="F66" s="33">
        <v>0</v>
      </c>
      <c r="G66" s="33">
        <v>0</v>
      </c>
      <c r="H66" s="33">
        <v>0</v>
      </c>
      <c r="I66" s="33">
        <v>0</v>
      </c>
    </row>
    <row r="67" spans="2:9" ht="14.25" x14ac:dyDescent="0.2">
      <c r="B67" s="319"/>
      <c r="C67" s="9" t="s">
        <v>457</v>
      </c>
      <c r="D67" s="318" t="s">
        <v>160</v>
      </c>
      <c r="E67" s="138">
        <v>171.56</v>
      </c>
      <c r="F67" s="138">
        <v>23.71</v>
      </c>
      <c r="G67" s="138">
        <v>18.37</v>
      </c>
      <c r="H67" s="44"/>
      <c r="I67" s="44"/>
    </row>
    <row r="68" spans="2:9" x14ac:dyDescent="0.2">
      <c r="B68" s="319"/>
      <c r="C68" s="9" t="s">
        <v>251</v>
      </c>
      <c r="D68" s="319"/>
      <c r="E68" s="138">
        <v>1.65</v>
      </c>
      <c r="F68" s="138">
        <v>1.2</v>
      </c>
      <c r="G68" s="138">
        <v>1.03</v>
      </c>
      <c r="H68" s="138">
        <v>0.55000000000000004</v>
      </c>
      <c r="I68" s="138">
        <v>1.45</v>
      </c>
    </row>
    <row r="69" spans="2:9" ht="12.75" customHeight="1" x14ac:dyDescent="0.2">
      <c r="B69" s="319"/>
      <c r="C69" s="9" t="s">
        <v>458</v>
      </c>
      <c r="D69" s="319"/>
      <c r="E69" s="138">
        <v>0.41</v>
      </c>
      <c r="F69" s="138">
        <v>0</v>
      </c>
      <c r="G69" s="138">
        <v>0.41</v>
      </c>
      <c r="H69" s="138">
        <v>0</v>
      </c>
      <c r="I69" s="138">
        <v>0</v>
      </c>
    </row>
    <row r="70" spans="2:9" ht="14.25" x14ac:dyDescent="0.2">
      <c r="B70" s="319"/>
      <c r="C70" s="9" t="s">
        <v>459</v>
      </c>
      <c r="D70" s="320"/>
      <c r="E70" s="33">
        <v>32.99</v>
      </c>
      <c r="F70" s="138">
        <v>0</v>
      </c>
      <c r="G70" s="139">
        <v>13</v>
      </c>
      <c r="H70" s="138">
        <v>0</v>
      </c>
      <c r="I70" s="138">
        <v>0</v>
      </c>
    </row>
    <row r="71" spans="2:9" s="101" customFormat="1" x14ac:dyDescent="0.2">
      <c r="B71" s="318" t="s">
        <v>24</v>
      </c>
      <c r="C71" s="115" t="s">
        <v>155</v>
      </c>
      <c r="D71" s="114" t="s">
        <v>156</v>
      </c>
      <c r="E71" s="33">
        <v>0</v>
      </c>
      <c r="F71" s="33">
        <v>0</v>
      </c>
      <c r="G71" s="33">
        <v>0</v>
      </c>
      <c r="H71" s="33">
        <v>0</v>
      </c>
      <c r="I71" s="33">
        <v>0</v>
      </c>
    </row>
    <row r="72" spans="2:9" ht="14.25" x14ac:dyDescent="0.2">
      <c r="B72" s="319"/>
      <c r="C72" s="9" t="s">
        <v>457</v>
      </c>
      <c r="D72" s="318" t="s">
        <v>160</v>
      </c>
      <c r="E72" s="33">
        <v>1922.11</v>
      </c>
      <c r="F72" s="33">
        <v>2200.85</v>
      </c>
      <c r="G72" s="138">
        <v>1873.72</v>
      </c>
      <c r="H72" s="44"/>
      <c r="I72" s="44"/>
    </row>
    <row r="73" spans="2:9" x14ac:dyDescent="0.2">
      <c r="B73" s="319"/>
      <c r="C73" s="9" t="s">
        <v>251</v>
      </c>
      <c r="D73" s="319"/>
      <c r="E73" s="138">
        <v>1.35</v>
      </c>
      <c r="F73" s="138">
        <v>2.84</v>
      </c>
      <c r="G73" s="138">
        <v>1.44</v>
      </c>
      <c r="H73" s="138">
        <v>1.61</v>
      </c>
      <c r="I73" s="138">
        <v>1.8</v>
      </c>
    </row>
    <row r="74" spans="2:9" ht="12.75" customHeight="1" x14ac:dyDescent="0.2">
      <c r="B74" s="319"/>
      <c r="C74" s="9" t="s">
        <v>458</v>
      </c>
      <c r="D74" s="319"/>
      <c r="E74" s="138">
        <v>0</v>
      </c>
      <c r="F74" s="138">
        <v>0.14000000000000001</v>
      </c>
      <c r="G74" s="138">
        <v>0.62</v>
      </c>
      <c r="H74" s="138">
        <v>0.22</v>
      </c>
      <c r="I74" s="138">
        <v>0.23</v>
      </c>
    </row>
    <row r="75" spans="2:9" ht="14.25" x14ac:dyDescent="0.2">
      <c r="B75" s="319"/>
      <c r="C75" s="9" t="s">
        <v>459</v>
      </c>
      <c r="D75" s="320"/>
      <c r="E75" s="138">
        <v>0</v>
      </c>
      <c r="F75" s="138">
        <v>0.1</v>
      </c>
      <c r="G75" s="139">
        <v>28.6</v>
      </c>
      <c r="H75" s="139">
        <v>5.2</v>
      </c>
      <c r="I75" s="139">
        <v>6.7</v>
      </c>
    </row>
    <row r="76" spans="2:9" s="101" customFormat="1" x14ac:dyDescent="0.2">
      <c r="B76" s="318" t="s">
        <v>30</v>
      </c>
      <c r="C76" s="115" t="s">
        <v>155</v>
      </c>
      <c r="D76" s="114" t="s">
        <v>156</v>
      </c>
      <c r="E76" s="33">
        <v>0</v>
      </c>
      <c r="F76" s="33">
        <v>0</v>
      </c>
      <c r="G76" s="33">
        <v>0</v>
      </c>
      <c r="H76" s="33">
        <v>0</v>
      </c>
      <c r="I76" s="33">
        <v>0</v>
      </c>
    </row>
    <row r="77" spans="2:9" ht="14.25" x14ac:dyDescent="0.2">
      <c r="B77" s="319"/>
      <c r="C77" s="9" t="s">
        <v>457</v>
      </c>
      <c r="D77" s="318" t="s">
        <v>160</v>
      </c>
      <c r="E77" s="138">
        <v>139.49</v>
      </c>
      <c r="F77" s="138">
        <v>129.53</v>
      </c>
      <c r="G77" s="138">
        <v>285.52999999999997</v>
      </c>
      <c r="H77" s="44"/>
      <c r="I77" s="44"/>
    </row>
    <row r="78" spans="2:9" x14ac:dyDescent="0.2">
      <c r="B78" s="319"/>
      <c r="C78" s="9" t="s">
        <v>251</v>
      </c>
      <c r="D78" s="319"/>
      <c r="E78" s="138">
        <v>7.0000000000000007E-2</v>
      </c>
      <c r="F78" s="138"/>
      <c r="G78" s="138">
        <v>0</v>
      </c>
      <c r="H78" s="138">
        <v>0.17</v>
      </c>
      <c r="I78" s="138">
        <v>0.43</v>
      </c>
    </row>
    <row r="79" spans="2:9" ht="12.75" customHeight="1" x14ac:dyDescent="0.2">
      <c r="B79" s="319"/>
      <c r="C79" s="9" t="s">
        <v>458</v>
      </c>
      <c r="D79" s="319"/>
      <c r="E79" s="138">
        <v>7.0000000000000007E-2</v>
      </c>
      <c r="F79" s="138">
        <v>0</v>
      </c>
      <c r="G79" s="138">
        <v>0</v>
      </c>
      <c r="H79" s="138">
        <v>0.17</v>
      </c>
      <c r="I79" s="138">
        <v>0.28999999999999998</v>
      </c>
    </row>
    <row r="80" spans="2:9" ht="14.25" x14ac:dyDescent="0.2">
      <c r="B80" s="319"/>
      <c r="C80" s="9" t="s">
        <v>459</v>
      </c>
      <c r="D80" s="320"/>
      <c r="E80" s="139">
        <v>1.69</v>
      </c>
      <c r="F80" s="138">
        <v>0</v>
      </c>
      <c r="G80" s="138">
        <v>0</v>
      </c>
      <c r="H80" s="139">
        <v>2.61</v>
      </c>
      <c r="I80" s="139">
        <v>3.2</v>
      </c>
    </row>
    <row r="81" spans="2:9" ht="18" customHeight="1" x14ac:dyDescent="0.2">
      <c r="B81" s="295" t="s">
        <v>454</v>
      </c>
      <c r="C81" s="295"/>
      <c r="D81" s="295"/>
      <c r="E81" s="295"/>
      <c r="F81" s="295"/>
      <c r="G81" s="295"/>
      <c r="H81" s="295"/>
      <c r="I81" s="295"/>
    </row>
    <row r="82" spans="2:9" ht="27.75" customHeight="1" x14ac:dyDescent="0.2">
      <c r="B82" s="269" t="s">
        <v>455</v>
      </c>
      <c r="C82" s="269"/>
      <c r="D82" s="269"/>
      <c r="E82" s="269"/>
      <c r="F82" s="269"/>
      <c r="G82" s="269"/>
      <c r="H82" s="269"/>
      <c r="I82" s="269"/>
    </row>
    <row r="83" spans="2:9" ht="29.45" customHeight="1" x14ac:dyDescent="0.2">
      <c r="B83" s="271" t="s">
        <v>456</v>
      </c>
      <c r="C83" s="271"/>
      <c r="D83" s="271"/>
      <c r="E83" s="271"/>
      <c r="F83" s="271"/>
      <c r="G83" s="271"/>
      <c r="H83" s="271"/>
      <c r="I83" s="271"/>
    </row>
    <row r="94" spans="2:9" ht="9.75" customHeight="1" x14ac:dyDescent="0.2"/>
  </sheetData>
  <mergeCells count="36">
    <mergeCell ref="B71:B75"/>
    <mergeCell ref="D72:D75"/>
    <mergeCell ref="D20:D22"/>
    <mergeCell ref="D23:D25"/>
    <mergeCell ref="D26:D28"/>
    <mergeCell ref="D29:D31"/>
    <mergeCell ref="D52:D55"/>
    <mergeCell ref="D57:D60"/>
    <mergeCell ref="D62:D65"/>
    <mergeCell ref="B35:I35"/>
    <mergeCell ref="B36:I36"/>
    <mergeCell ref="B37:I37"/>
    <mergeCell ref="B61:B65"/>
    <mergeCell ref="B66:B70"/>
    <mergeCell ref="D67:D70"/>
    <mergeCell ref="B17:B19"/>
    <mergeCell ref="B20:B22"/>
    <mergeCell ref="B23:B25"/>
    <mergeCell ref="B26:B28"/>
    <mergeCell ref="B29:B31"/>
    <mergeCell ref="C12:C13"/>
    <mergeCell ref="B12:B13"/>
    <mergeCell ref="B9:H9"/>
    <mergeCell ref="B83:I83"/>
    <mergeCell ref="D11:I11"/>
    <mergeCell ref="B32:B34"/>
    <mergeCell ref="B51:B55"/>
    <mergeCell ref="B56:B60"/>
    <mergeCell ref="B82:I82"/>
    <mergeCell ref="D77:D80"/>
    <mergeCell ref="B76:B80"/>
    <mergeCell ref="B41:B45"/>
    <mergeCell ref="D42:D45"/>
    <mergeCell ref="B46:B50"/>
    <mergeCell ref="D47:D50"/>
    <mergeCell ref="B81:I81"/>
  </mergeCells>
  <pageMargins left="0.7" right="0.7" top="0.75" bottom="0.75" header="0.3" footer="0.3"/>
  <pageSetup paperSize="8" orientation="portrait" horizontalDpi="360" verticalDpi="360" r:id="rId1"/>
  <headerFooter>
    <oddHeader>&amp;C&amp;"Calibri"&amp;8&amp;K000000 C2 - INTERNAL&amp;1#_x000D_</oddHeader>
  </headerFooter>
  <ignoredErrors>
    <ignoredError sqref="F34:G34"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B9:H61"/>
  <sheetViews>
    <sheetView showGridLines="0" topLeftCell="A48" zoomScaleNormal="100" workbookViewId="0">
      <selection activeCell="E64" sqref="E64"/>
    </sheetView>
  </sheetViews>
  <sheetFormatPr defaultRowHeight="12.75" x14ac:dyDescent="0.2"/>
  <cols>
    <col min="2" max="2" width="31.7109375" customWidth="1"/>
    <col min="3" max="3" width="23.140625" customWidth="1"/>
    <col min="4" max="5" width="11.85546875" customWidth="1"/>
    <col min="6" max="6" width="12.7109375" customWidth="1"/>
    <col min="7" max="7" width="13.5703125" customWidth="1"/>
    <col min="8" max="8" width="11.85546875" customWidth="1"/>
  </cols>
  <sheetData>
    <row r="9" spans="2:8" ht="16.5" thickBot="1" x14ac:dyDescent="0.3">
      <c r="B9" s="227" t="s">
        <v>179</v>
      </c>
      <c r="C9" s="227"/>
      <c r="D9" s="227"/>
      <c r="E9" s="227"/>
      <c r="F9" s="227"/>
      <c r="G9" s="227"/>
      <c r="H9" s="227"/>
    </row>
    <row r="11" spans="2:8" x14ac:dyDescent="0.2">
      <c r="B11" s="74" t="s">
        <v>213</v>
      </c>
      <c r="C11" s="74" t="s">
        <v>214</v>
      </c>
      <c r="D11" s="259" t="s">
        <v>217</v>
      </c>
      <c r="E11" s="260"/>
      <c r="F11" s="260"/>
      <c r="G11" s="260"/>
      <c r="H11" s="261"/>
    </row>
    <row r="12" spans="2:8" x14ac:dyDescent="0.2">
      <c r="B12" s="316" t="s">
        <v>297</v>
      </c>
      <c r="C12" s="289" t="s">
        <v>296</v>
      </c>
      <c r="D12" s="152" t="s">
        <v>298</v>
      </c>
      <c r="E12" s="67"/>
      <c r="F12" s="67"/>
      <c r="G12" s="67"/>
      <c r="H12" s="68"/>
    </row>
    <row r="13" spans="2:8" x14ac:dyDescent="0.2">
      <c r="B13" s="329"/>
      <c r="C13" s="290"/>
      <c r="D13" s="153" t="s">
        <v>299</v>
      </c>
      <c r="E13" s="31"/>
      <c r="F13" s="31"/>
      <c r="G13" s="31"/>
      <c r="H13" s="142"/>
    </row>
    <row r="14" spans="2:8" x14ac:dyDescent="0.2">
      <c r="B14" s="317"/>
      <c r="C14" s="291"/>
      <c r="D14" s="154" t="s">
        <v>300</v>
      </c>
      <c r="E14" s="69"/>
      <c r="F14" s="69"/>
      <c r="G14" s="69"/>
      <c r="H14" s="70"/>
    </row>
    <row r="16" spans="2:8" x14ac:dyDescent="0.2">
      <c r="B16" s="84" t="s">
        <v>180</v>
      </c>
      <c r="C16" s="84"/>
      <c r="D16" s="84"/>
      <c r="E16" s="96"/>
      <c r="F16" s="96"/>
      <c r="G16" s="96"/>
      <c r="H16" s="96"/>
    </row>
    <row r="17" spans="2:8" x14ac:dyDescent="0.2">
      <c r="B17" s="321" t="s">
        <v>82</v>
      </c>
      <c r="C17" s="322"/>
      <c r="D17" s="20">
        <v>2024</v>
      </c>
      <c r="E17" s="20">
        <v>2023</v>
      </c>
      <c r="F17" s="20">
        <v>2022</v>
      </c>
      <c r="G17" s="20">
        <v>2021</v>
      </c>
      <c r="H17" s="20">
        <v>2020</v>
      </c>
    </row>
    <row r="18" spans="2:8" x14ac:dyDescent="0.2">
      <c r="B18" s="305" t="s">
        <v>181</v>
      </c>
      <c r="C18" s="306"/>
      <c r="D18" s="26">
        <v>14484</v>
      </c>
      <c r="E18" s="26">
        <v>16190</v>
      </c>
      <c r="F18" s="26">
        <v>19809</v>
      </c>
      <c r="G18" s="26">
        <v>17845</v>
      </c>
      <c r="H18" s="26">
        <v>16753</v>
      </c>
    </row>
    <row r="19" spans="2:8" x14ac:dyDescent="0.2">
      <c r="B19" s="305" t="s">
        <v>182</v>
      </c>
      <c r="C19" s="306"/>
      <c r="D19" s="26">
        <v>12414</v>
      </c>
      <c r="E19" s="26">
        <v>8106</v>
      </c>
      <c r="F19" s="26">
        <v>8964</v>
      </c>
      <c r="G19" s="26">
        <v>8404</v>
      </c>
      <c r="H19" s="26">
        <v>7167</v>
      </c>
    </row>
    <row r="20" spans="2:8" x14ac:dyDescent="0.2">
      <c r="B20" s="323" t="s">
        <v>177</v>
      </c>
      <c r="C20" s="324"/>
      <c r="D20" s="25">
        <f>SUM(D18:D19)</f>
        <v>26898</v>
      </c>
      <c r="E20" s="25">
        <f>SUM(E18:E19)</f>
        <v>24296</v>
      </c>
      <c r="F20" s="25">
        <f t="shared" ref="F20:H20" si="0">SUM(F18:F19)</f>
        <v>28773</v>
      </c>
      <c r="G20" s="25">
        <f t="shared" si="0"/>
        <v>26249</v>
      </c>
      <c r="H20" s="25">
        <f t="shared" si="0"/>
        <v>23920</v>
      </c>
    </row>
    <row r="22" spans="2:8" x14ac:dyDescent="0.2">
      <c r="B22" s="84" t="s">
        <v>163</v>
      </c>
      <c r="C22" s="84"/>
      <c r="D22" s="84"/>
      <c r="E22" s="96"/>
      <c r="F22" s="96"/>
      <c r="G22" s="96"/>
      <c r="H22" s="96"/>
    </row>
    <row r="23" spans="2:8" x14ac:dyDescent="0.2">
      <c r="B23" s="20" t="s">
        <v>164</v>
      </c>
      <c r="C23" s="20" t="s">
        <v>142</v>
      </c>
      <c r="D23" s="20">
        <v>2024</v>
      </c>
      <c r="E23" s="20">
        <v>2023</v>
      </c>
      <c r="F23" s="20">
        <v>2022</v>
      </c>
      <c r="G23" s="20">
        <v>2021</v>
      </c>
      <c r="H23" s="20">
        <v>2020</v>
      </c>
    </row>
    <row r="24" spans="2:8" x14ac:dyDescent="0.2">
      <c r="B24" s="245" t="s">
        <v>165</v>
      </c>
      <c r="C24" s="9" t="s">
        <v>166</v>
      </c>
      <c r="D24" s="56">
        <v>0.97</v>
      </c>
      <c r="E24" s="56">
        <v>0.83</v>
      </c>
      <c r="F24" s="56">
        <v>0.85</v>
      </c>
      <c r="G24" s="56">
        <v>0.85</v>
      </c>
      <c r="H24" s="44"/>
    </row>
    <row r="25" spans="2:8" x14ac:dyDescent="0.2">
      <c r="B25" s="238"/>
      <c r="C25" s="9" t="s">
        <v>167</v>
      </c>
      <c r="D25" s="56">
        <v>0.03</v>
      </c>
      <c r="E25" s="56">
        <v>0.17</v>
      </c>
      <c r="F25" s="56">
        <v>0.15</v>
      </c>
      <c r="G25" s="56">
        <v>0.15</v>
      </c>
      <c r="H25" s="44"/>
    </row>
    <row r="26" spans="2:8" x14ac:dyDescent="0.2">
      <c r="B26" s="238"/>
      <c r="C26" s="9" t="s">
        <v>168</v>
      </c>
      <c r="D26" s="26">
        <v>148</v>
      </c>
      <c r="E26" s="26">
        <v>515</v>
      </c>
      <c r="F26" s="26">
        <v>509</v>
      </c>
      <c r="G26" s="26">
        <v>464</v>
      </c>
      <c r="H26" s="44"/>
    </row>
    <row r="27" spans="2:8" x14ac:dyDescent="0.2">
      <c r="B27" s="239"/>
      <c r="C27" s="9" t="s">
        <v>169</v>
      </c>
      <c r="D27" s="26">
        <v>3</v>
      </c>
      <c r="E27" s="26">
        <v>68</v>
      </c>
      <c r="F27" s="26">
        <v>13</v>
      </c>
      <c r="G27" s="26">
        <v>14</v>
      </c>
      <c r="H27" s="44"/>
    </row>
    <row r="28" spans="2:8" x14ac:dyDescent="0.2">
      <c r="B28" s="245" t="s">
        <v>170</v>
      </c>
      <c r="C28" s="9" t="s">
        <v>166</v>
      </c>
      <c r="D28" s="56">
        <v>0.94</v>
      </c>
      <c r="E28" s="56">
        <v>0.95</v>
      </c>
      <c r="F28" s="56">
        <v>0.95</v>
      </c>
      <c r="G28" s="56">
        <v>0.99</v>
      </c>
      <c r="H28" s="44"/>
    </row>
    <row r="29" spans="2:8" x14ac:dyDescent="0.2">
      <c r="B29" s="238"/>
      <c r="C29" s="9" t="s">
        <v>167</v>
      </c>
      <c r="D29" s="56">
        <v>0.06</v>
      </c>
      <c r="E29" s="56">
        <v>0.05</v>
      </c>
      <c r="F29" s="56">
        <v>0.05</v>
      </c>
      <c r="G29" s="56">
        <v>0.01</v>
      </c>
      <c r="H29" s="44"/>
    </row>
    <row r="30" spans="2:8" x14ac:dyDescent="0.2">
      <c r="B30" s="238"/>
      <c r="C30" s="9" t="s">
        <v>168</v>
      </c>
      <c r="D30" s="26">
        <v>553</v>
      </c>
      <c r="E30" s="26">
        <v>592</v>
      </c>
      <c r="F30" s="26">
        <v>687</v>
      </c>
      <c r="G30" s="26">
        <v>690</v>
      </c>
      <c r="H30" s="44"/>
    </row>
    <row r="31" spans="2:8" x14ac:dyDescent="0.2">
      <c r="B31" s="239"/>
      <c r="C31" s="9" t="s">
        <v>169</v>
      </c>
      <c r="D31" s="26">
        <v>85</v>
      </c>
      <c r="E31" s="26">
        <v>84</v>
      </c>
      <c r="F31" s="26">
        <v>98</v>
      </c>
      <c r="G31" s="26">
        <v>50</v>
      </c>
      <c r="H31" s="44"/>
    </row>
    <row r="32" spans="2:8" x14ac:dyDescent="0.2">
      <c r="B32" s="245" t="s">
        <v>171</v>
      </c>
      <c r="C32" s="9" t="s">
        <v>166</v>
      </c>
      <c r="D32" s="56">
        <v>0.89</v>
      </c>
      <c r="E32" s="56">
        <v>0.85</v>
      </c>
      <c r="F32" s="56">
        <v>0.87</v>
      </c>
      <c r="G32" s="56">
        <v>0.91</v>
      </c>
      <c r="H32" s="44"/>
    </row>
    <row r="33" spans="2:8" x14ac:dyDescent="0.2">
      <c r="B33" s="238"/>
      <c r="C33" s="9" t="s">
        <v>167</v>
      </c>
      <c r="D33" s="56">
        <v>0.11</v>
      </c>
      <c r="E33" s="56">
        <v>0.15</v>
      </c>
      <c r="F33" s="56">
        <v>0.13</v>
      </c>
      <c r="G33" s="56">
        <v>0.09</v>
      </c>
      <c r="H33" s="44"/>
    </row>
    <row r="34" spans="2:8" x14ac:dyDescent="0.2">
      <c r="B34" s="238"/>
      <c r="C34" s="9" t="s">
        <v>168</v>
      </c>
      <c r="D34" s="26">
        <v>1351</v>
      </c>
      <c r="E34" s="26">
        <v>2881</v>
      </c>
      <c r="F34" s="26">
        <v>5180</v>
      </c>
      <c r="G34" s="26">
        <v>4323</v>
      </c>
      <c r="H34" s="44"/>
    </row>
    <row r="35" spans="2:8" x14ac:dyDescent="0.2">
      <c r="B35" s="239"/>
      <c r="C35" s="9" t="s">
        <v>169</v>
      </c>
      <c r="D35" s="26">
        <v>124</v>
      </c>
      <c r="E35" s="26">
        <v>499</v>
      </c>
      <c r="F35" s="26">
        <v>1798</v>
      </c>
      <c r="G35" s="26">
        <v>1271</v>
      </c>
      <c r="H35" s="44"/>
    </row>
    <row r="36" spans="2:8" x14ac:dyDescent="0.2">
      <c r="B36" s="245" t="s">
        <v>172</v>
      </c>
      <c r="C36" s="9" t="s">
        <v>166</v>
      </c>
      <c r="D36" s="56">
        <v>0.96</v>
      </c>
      <c r="E36" s="56">
        <v>0.97</v>
      </c>
      <c r="F36" s="56">
        <v>0.97</v>
      </c>
      <c r="G36" s="56">
        <v>0.96</v>
      </c>
      <c r="H36" s="44"/>
    </row>
    <row r="37" spans="2:8" x14ac:dyDescent="0.2">
      <c r="B37" s="238"/>
      <c r="C37" s="9" t="s">
        <v>167</v>
      </c>
      <c r="D37" s="56">
        <v>0.04</v>
      </c>
      <c r="E37" s="56">
        <v>0.03</v>
      </c>
      <c r="F37" s="56">
        <v>0.03</v>
      </c>
      <c r="G37" s="56">
        <v>0.04</v>
      </c>
      <c r="H37" s="44"/>
    </row>
    <row r="38" spans="2:8" x14ac:dyDescent="0.2">
      <c r="B38" s="238"/>
      <c r="C38" s="9" t="s">
        <v>168</v>
      </c>
      <c r="D38" s="26">
        <v>6208</v>
      </c>
      <c r="E38" s="26">
        <v>6315</v>
      </c>
      <c r="F38" s="26">
        <v>8893</v>
      </c>
      <c r="G38" s="26">
        <v>8624</v>
      </c>
      <c r="H38" s="44"/>
    </row>
    <row r="39" spans="2:8" x14ac:dyDescent="0.2">
      <c r="B39" s="239"/>
      <c r="C39" s="9" t="s">
        <v>169</v>
      </c>
      <c r="D39" s="26">
        <v>6012</v>
      </c>
      <c r="E39" s="26">
        <v>5236</v>
      </c>
      <c r="F39" s="26">
        <v>2631</v>
      </c>
      <c r="G39" s="26">
        <v>2409</v>
      </c>
      <c r="H39" s="44"/>
    </row>
    <row r="40" spans="2:8" x14ac:dyDescent="0.2">
      <c r="D40" s="124"/>
      <c r="E40" s="124"/>
      <c r="F40" s="124"/>
      <c r="G40" s="124"/>
      <c r="H40" s="124"/>
    </row>
    <row r="41" spans="2:8" x14ac:dyDescent="0.2">
      <c r="B41" s="84" t="s">
        <v>183</v>
      </c>
      <c r="C41" s="84"/>
      <c r="D41" s="84"/>
      <c r="E41" s="96"/>
      <c r="F41" s="96"/>
      <c r="G41" s="96"/>
      <c r="H41" s="96"/>
    </row>
    <row r="42" spans="2:8" x14ac:dyDescent="0.2">
      <c r="B42" s="20" t="s">
        <v>142</v>
      </c>
      <c r="C42" s="20" t="s">
        <v>173</v>
      </c>
      <c r="D42" s="20">
        <v>2024</v>
      </c>
      <c r="E42" s="20">
        <v>2023</v>
      </c>
      <c r="F42" s="20">
        <v>2022</v>
      </c>
      <c r="G42" s="20">
        <v>2021</v>
      </c>
      <c r="H42" s="20">
        <v>2020</v>
      </c>
    </row>
    <row r="43" spans="2:8" x14ac:dyDescent="0.2">
      <c r="B43" s="325" t="s">
        <v>174</v>
      </c>
      <c r="C43" s="9" t="s">
        <v>176</v>
      </c>
      <c r="D43" s="66">
        <v>0.83</v>
      </c>
      <c r="E43" s="56">
        <v>0.8</v>
      </c>
      <c r="F43" s="56">
        <v>0.79</v>
      </c>
      <c r="G43" s="56">
        <v>0.78</v>
      </c>
      <c r="H43" s="56">
        <v>0.78</v>
      </c>
    </row>
    <row r="44" spans="2:8" x14ac:dyDescent="0.2">
      <c r="B44" s="326"/>
      <c r="C44" s="9" t="s">
        <v>175</v>
      </c>
      <c r="D44" s="66">
        <v>0.16</v>
      </c>
      <c r="E44" s="56">
        <v>0.16</v>
      </c>
      <c r="F44" s="56">
        <v>0.14000000000000001</v>
      </c>
      <c r="G44" s="56">
        <v>0.13</v>
      </c>
      <c r="H44" s="56">
        <v>0.12</v>
      </c>
    </row>
    <row r="45" spans="2:8" x14ac:dyDescent="0.2">
      <c r="B45" s="327" t="s">
        <v>177</v>
      </c>
      <c r="C45" s="9" t="s">
        <v>176</v>
      </c>
      <c r="D45" s="66">
        <v>0.95</v>
      </c>
      <c r="E45" s="56">
        <v>0.94</v>
      </c>
      <c r="F45" s="56">
        <v>0.93</v>
      </c>
      <c r="G45" s="56">
        <v>0.94</v>
      </c>
      <c r="H45" s="56">
        <v>0.94</v>
      </c>
    </row>
    <row r="46" spans="2:8" x14ac:dyDescent="0.2">
      <c r="B46" s="328"/>
      <c r="C46" s="9" t="s">
        <v>175</v>
      </c>
      <c r="D46" s="66">
        <v>0.11</v>
      </c>
      <c r="E46" s="56">
        <v>0.12</v>
      </c>
      <c r="F46" s="56">
        <v>0.11</v>
      </c>
      <c r="G46" s="56">
        <v>0.11</v>
      </c>
      <c r="H46" s="56">
        <v>0.1</v>
      </c>
    </row>
    <row r="48" spans="2:8" x14ac:dyDescent="0.2">
      <c r="B48" s="84" t="s">
        <v>178</v>
      </c>
      <c r="C48" s="84"/>
      <c r="D48" s="84"/>
      <c r="E48" s="96"/>
      <c r="F48" s="96"/>
      <c r="G48" s="96"/>
      <c r="H48" s="96"/>
    </row>
    <row r="49" spans="2:8" ht="14.25" x14ac:dyDescent="0.2">
      <c r="B49" s="265"/>
      <c r="C49" s="267"/>
      <c r="D49" s="20" t="s">
        <v>460</v>
      </c>
      <c r="E49" s="20" t="s">
        <v>461</v>
      </c>
      <c r="F49" s="20">
        <v>2022</v>
      </c>
      <c r="G49" s="20">
        <v>2021</v>
      </c>
      <c r="H49" s="20" t="s">
        <v>462</v>
      </c>
    </row>
    <row r="50" spans="2:8" x14ac:dyDescent="0.2">
      <c r="B50" s="232" t="s">
        <v>426</v>
      </c>
      <c r="C50" s="234"/>
      <c r="D50" s="66">
        <v>0.22</v>
      </c>
      <c r="E50" s="56">
        <v>0.12</v>
      </c>
      <c r="F50" s="56">
        <v>0.09</v>
      </c>
      <c r="G50" s="56">
        <v>0.08</v>
      </c>
      <c r="H50" s="56">
        <v>0.24</v>
      </c>
    </row>
    <row r="51" spans="2:8" x14ac:dyDescent="0.2">
      <c r="B51" s="232" t="s">
        <v>260</v>
      </c>
      <c r="C51" s="234"/>
      <c r="D51" s="66">
        <v>0.04</v>
      </c>
      <c r="E51" s="56">
        <v>0.05</v>
      </c>
      <c r="F51" s="56">
        <v>0.04</v>
      </c>
      <c r="G51" s="56">
        <v>0.03</v>
      </c>
      <c r="H51" s="56">
        <v>2.9000000000000001E-2</v>
      </c>
    </row>
    <row r="52" spans="2:8" x14ac:dyDescent="0.2">
      <c r="B52" s="232" t="s">
        <v>261</v>
      </c>
      <c r="C52" s="234"/>
      <c r="D52" s="66">
        <v>0.18</v>
      </c>
      <c r="E52" s="56">
        <v>7.0000000000000007E-2</v>
      </c>
      <c r="F52" s="56">
        <v>0.05</v>
      </c>
      <c r="G52" s="56">
        <v>0.05</v>
      </c>
      <c r="H52" s="56">
        <v>0.20899999999999999</v>
      </c>
    </row>
    <row r="53" spans="2:8" ht="15.95" customHeight="1" x14ac:dyDescent="0.2">
      <c r="B53" s="271" t="s">
        <v>463</v>
      </c>
      <c r="C53" s="271"/>
      <c r="D53" s="271"/>
      <c r="E53" s="271"/>
      <c r="F53" s="271"/>
      <c r="G53" s="271"/>
      <c r="H53" s="271"/>
    </row>
    <row r="54" spans="2:8" ht="30" customHeight="1" x14ac:dyDescent="0.2">
      <c r="B54" s="271" t="s">
        <v>464</v>
      </c>
      <c r="C54" s="271"/>
      <c r="D54" s="271"/>
      <c r="E54" s="271"/>
      <c r="F54" s="271"/>
      <c r="G54" s="271"/>
      <c r="H54" s="271"/>
    </row>
    <row r="55" spans="2:8" ht="55.5" customHeight="1" x14ac:dyDescent="0.2">
      <c r="B55" s="271" t="s">
        <v>465</v>
      </c>
      <c r="C55" s="271"/>
      <c r="D55" s="271"/>
      <c r="E55" s="271"/>
      <c r="F55" s="271"/>
      <c r="G55" s="271"/>
      <c r="H55" s="271"/>
    </row>
    <row r="57" spans="2:8" x14ac:dyDescent="0.2">
      <c r="B57" s="84" t="s">
        <v>184</v>
      </c>
      <c r="C57" s="84"/>
      <c r="D57" s="84"/>
      <c r="E57" s="96"/>
      <c r="F57" s="96"/>
      <c r="G57" s="96"/>
      <c r="H57" s="96"/>
    </row>
    <row r="58" spans="2:8" x14ac:dyDescent="0.2">
      <c r="B58" s="265"/>
      <c r="C58" s="267"/>
      <c r="D58" s="20">
        <v>2024</v>
      </c>
      <c r="E58" s="20">
        <v>2023</v>
      </c>
      <c r="F58" s="20">
        <v>2022</v>
      </c>
      <c r="G58" s="20">
        <v>2021</v>
      </c>
      <c r="H58" s="20">
        <v>2020</v>
      </c>
    </row>
    <row r="59" spans="2:8" x14ac:dyDescent="0.2">
      <c r="B59" s="232" t="s">
        <v>185</v>
      </c>
      <c r="C59" s="234"/>
      <c r="D59" s="125">
        <v>0.64</v>
      </c>
      <c r="E59" s="125">
        <v>0.66</v>
      </c>
      <c r="F59" s="214">
        <v>0.68</v>
      </c>
      <c r="G59" s="164">
        <f>2/3</f>
        <v>0.66666666666666663</v>
      </c>
      <c r="H59" s="44"/>
    </row>
    <row r="60" spans="2:8" x14ac:dyDescent="0.2">
      <c r="D60" s="123"/>
    </row>
    <row r="61" spans="2:8" x14ac:dyDescent="0.2">
      <c r="G61" s="123"/>
    </row>
  </sheetData>
  <mergeCells count="23">
    <mergeCell ref="B55:H55"/>
    <mergeCell ref="B9:H9"/>
    <mergeCell ref="B24:B27"/>
    <mergeCell ref="B53:H53"/>
    <mergeCell ref="D11:H11"/>
    <mergeCell ref="B12:B14"/>
    <mergeCell ref="C12:C14"/>
    <mergeCell ref="B58:C58"/>
    <mergeCell ref="B59:C59"/>
    <mergeCell ref="B54:H54"/>
    <mergeCell ref="B17:C17"/>
    <mergeCell ref="B18:C18"/>
    <mergeCell ref="B19:C19"/>
    <mergeCell ref="B20:C20"/>
    <mergeCell ref="B43:B44"/>
    <mergeCell ref="B45:B46"/>
    <mergeCell ref="B49:C49"/>
    <mergeCell ref="B50:C50"/>
    <mergeCell ref="B28:B31"/>
    <mergeCell ref="B32:B35"/>
    <mergeCell ref="B36:B39"/>
    <mergeCell ref="B51:C51"/>
    <mergeCell ref="B52:C52"/>
  </mergeCells>
  <pageMargins left="0.7" right="0.7" top="0.75" bottom="0.75" header="0.3" footer="0.3"/>
  <pageSetup paperSize="8" orientation="portrait" horizontalDpi="360" verticalDpi="360" r:id="rId1"/>
  <headerFooter>
    <oddHeader>&amp;C&amp;"Calibri"&amp;8&amp;K000000 C2 - INTERNAL&amp;1#_x000D_</oddHeader>
  </headerFooter>
  <ignoredErrors>
    <ignoredError sqref="D20:H2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B7:H53"/>
  <sheetViews>
    <sheetView showGridLines="0" zoomScaleNormal="100" workbookViewId="0">
      <selection activeCell="P57" sqref="P57"/>
    </sheetView>
  </sheetViews>
  <sheetFormatPr defaultRowHeight="12.75" x14ac:dyDescent="0.2"/>
  <cols>
    <col min="2" max="2" width="27.140625" customWidth="1"/>
    <col min="3" max="3" width="17" customWidth="1"/>
    <col min="4" max="5" width="11.85546875" customWidth="1"/>
    <col min="6" max="6" width="12.7109375" customWidth="1"/>
    <col min="7" max="7" width="13.5703125" customWidth="1"/>
    <col min="8" max="9" width="11.85546875" customWidth="1"/>
  </cols>
  <sheetData>
    <row r="7" spans="2:8" x14ac:dyDescent="0.2">
      <c r="H7" s="5"/>
    </row>
    <row r="9" spans="2:8" ht="16.5" thickBot="1" x14ac:dyDescent="0.3">
      <c r="B9" s="227" t="s">
        <v>423</v>
      </c>
      <c r="C9" s="227"/>
      <c r="D9" s="227"/>
      <c r="E9" s="227"/>
      <c r="F9" s="227"/>
      <c r="G9" s="227"/>
      <c r="H9" s="227"/>
    </row>
    <row r="11" spans="2:8" x14ac:dyDescent="0.2">
      <c r="B11" s="74" t="s">
        <v>213</v>
      </c>
      <c r="C11" s="74" t="s">
        <v>214</v>
      </c>
      <c r="D11" s="259" t="s">
        <v>217</v>
      </c>
      <c r="E11" s="260"/>
      <c r="F11" s="260"/>
      <c r="G11" s="260"/>
      <c r="H11" s="261"/>
    </row>
    <row r="12" spans="2:8" x14ac:dyDescent="0.2">
      <c r="B12" s="316" t="s">
        <v>297</v>
      </c>
      <c r="C12" s="289" t="s">
        <v>296</v>
      </c>
      <c r="D12" s="152" t="s">
        <v>302</v>
      </c>
      <c r="E12" s="67"/>
      <c r="F12" s="67"/>
      <c r="G12" s="67"/>
      <c r="H12" s="68"/>
    </row>
    <row r="13" spans="2:8" x14ac:dyDescent="0.2">
      <c r="B13" s="329"/>
      <c r="C13" s="290"/>
      <c r="D13" s="153" t="s">
        <v>301</v>
      </c>
      <c r="E13" s="31"/>
      <c r="F13" s="31"/>
      <c r="G13" s="31"/>
      <c r="H13" s="142"/>
    </row>
    <row r="14" spans="2:8" x14ac:dyDescent="0.2">
      <c r="B14" s="329"/>
      <c r="C14" s="290"/>
      <c r="D14" s="153" t="s">
        <v>288</v>
      </c>
      <c r="E14" s="31"/>
      <c r="F14" s="31"/>
      <c r="G14" s="31"/>
      <c r="H14" s="142"/>
    </row>
    <row r="15" spans="2:8" x14ac:dyDescent="0.2">
      <c r="B15" s="329"/>
      <c r="C15" s="290"/>
      <c r="D15" s="153" t="s">
        <v>303</v>
      </c>
      <c r="E15" s="31"/>
      <c r="F15" s="31"/>
      <c r="G15" s="31"/>
      <c r="H15" s="142"/>
    </row>
    <row r="16" spans="2:8" x14ac:dyDescent="0.2">
      <c r="B16" s="329"/>
      <c r="C16" s="290"/>
      <c r="D16" s="153" t="s">
        <v>298</v>
      </c>
      <c r="E16" s="31"/>
      <c r="F16" s="31"/>
      <c r="G16" s="31"/>
      <c r="H16" s="142"/>
    </row>
    <row r="17" spans="2:8" x14ac:dyDescent="0.2">
      <c r="B17" s="329"/>
      <c r="C17" s="290"/>
      <c r="D17" s="153" t="s">
        <v>305</v>
      </c>
      <c r="E17" s="31"/>
      <c r="F17" s="31"/>
      <c r="G17" s="31"/>
      <c r="H17" s="142"/>
    </row>
    <row r="18" spans="2:8" x14ac:dyDescent="0.2">
      <c r="B18" s="329"/>
      <c r="C18" s="290"/>
      <c r="D18" s="153" t="s">
        <v>299</v>
      </c>
      <c r="E18" s="31"/>
      <c r="F18" s="31"/>
      <c r="G18" s="31"/>
      <c r="H18" s="142"/>
    </row>
    <row r="19" spans="2:8" x14ac:dyDescent="0.2">
      <c r="B19" s="329"/>
      <c r="C19" s="290"/>
      <c r="D19" s="153" t="s">
        <v>304</v>
      </c>
      <c r="E19" s="31"/>
      <c r="F19" s="31"/>
      <c r="G19" s="31"/>
      <c r="H19" s="142"/>
    </row>
    <row r="20" spans="2:8" x14ac:dyDescent="0.2">
      <c r="B20" s="329"/>
      <c r="C20" s="290"/>
      <c r="D20" s="153" t="s">
        <v>300</v>
      </c>
      <c r="E20" s="31"/>
      <c r="F20" s="31"/>
      <c r="G20" s="31"/>
      <c r="H20" s="142"/>
    </row>
    <row r="21" spans="2:8" x14ac:dyDescent="0.2">
      <c r="B21" s="329"/>
      <c r="C21" s="290"/>
      <c r="D21" s="153" t="s">
        <v>218</v>
      </c>
      <c r="E21" s="31"/>
      <c r="F21" s="31"/>
      <c r="G21" s="31"/>
      <c r="H21" s="142"/>
    </row>
    <row r="22" spans="2:8" x14ac:dyDescent="0.2">
      <c r="B22" s="317"/>
      <c r="C22" s="291"/>
      <c r="D22" s="154" t="s">
        <v>230</v>
      </c>
      <c r="E22" s="69"/>
      <c r="F22" s="69"/>
      <c r="G22" s="69"/>
      <c r="H22" s="70"/>
    </row>
    <row r="24" spans="2:8" x14ac:dyDescent="0.2">
      <c r="B24" s="84" t="s">
        <v>421</v>
      </c>
      <c r="C24" s="84"/>
      <c r="D24" s="84"/>
      <c r="E24" s="96"/>
      <c r="F24" s="96"/>
      <c r="G24" s="96"/>
      <c r="H24" s="96"/>
    </row>
    <row r="25" spans="2:8" x14ac:dyDescent="0.2">
      <c r="B25" s="321" t="s">
        <v>186</v>
      </c>
      <c r="C25" s="322"/>
      <c r="D25" s="20">
        <v>2024</v>
      </c>
      <c r="E25" s="20">
        <v>2023</v>
      </c>
      <c r="F25" s="20">
        <v>2022</v>
      </c>
      <c r="G25" s="20">
        <v>2021</v>
      </c>
      <c r="H25" s="20">
        <v>2020</v>
      </c>
    </row>
    <row r="26" spans="2:8" x14ac:dyDescent="0.2">
      <c r="B26" s="305" t="s">
        <v>187</v>
      </c>
      <c r="C26" s="306"/>
      <c r="D26" s="56">
        <v>0.09</v>
      </c>
      <c r="E26" s="56">
        <v>0.2</v>
      </c>
      <c r="F26" s="56">
        <v>0.23</v>
      </c>
      <c r="G26" s="56">
        <v>0.12</v>
      </c>
      <c r="H26" s="44"/>
    </row>
    <row r="27" spans="2:8" x14ac:dyDescent="0.2">
      <c r="B27" s="57" t="s">
        <v>188</v>
      </c>
      <c r="C27" s="58"/>
      <c r="D27" s="56">
        <v>0.05</v>
      </c>
      <c r="E27" s="56">
        <v>0.18</v>
      </c>
      <c r="F27" s="56">
        <v>0.16</v>
      </c>
      <c r="G27" s="56">
        <v>0.26</v>
      </c>
      <c r="H27" s="44"/>
    </row>
    <row r="28" spans="2:8" x14ac:dyDescent="0.2">
      <c r="B28" s="59" t="s">
        <v>189</v>
      </c>
      <c r="C28" s="58"/>
      <c r="D28" s="56">
        <v>0.06</v>
      </c>
      <c r="E28" s="56">
        <v>0.11</v>
      </c>
      <c r="F28" s="56">
        <v>0.13</v>
      </c>
      <c r="G28" s="56">
        <v>0.12</v>
      </c>
      <c r="H28" s="44"/>
    </row>
    <row r="29" spans="2:8" x14ac:dyDescent="0.2">
      <c r="B29" s="57" t="s">
        <v>190</v>
      </c>
      <c r="C29" s="58"/>
      <c r="D29" s="56">
        <v>0.1</v>
      </c>
      <c r="E29" s="56">
        <v>0.1</v>
      </c>
      <c r="F29" s="56">
        <v>0.1</v>
      </c>
      <c r="G29" s="56">
        <v>0.1</v>
      </c>
      <c r="H29" s="44"/>
    </row>
    <row r="30" spans="2:8" x14ac:dyDescent="0.2">
      <c r="B30" s="305" t="s">
        <v>191</v>
      </c>
      <c r="C30" s="306"/>
      <c r="D30" s="157" t="s">
        <v>257</v>
      </c>
      <c r="E30" s="56">
        <v>0.02</v>
      </c>
      <c r="F30" s="122" t="s">
        <v>257</v>
      </c>
      <c r="G30" s="122" t="s">
        <v>257</v>
      </c>
      <c r="H30" s="44"/>
    </row>
    <row r="31" spans="2:8" x14ac:dyDescent="0.2">
      <c r="B31" s="57" t="s">
        <v>192</v>
      </c>
      <c r="C31" s="58"/>
      <c r="D31" s="56">
        <v>0.01</v>
      </c>
      <c r="E31" s="56">
        <v>0.02</v>
      </c>
      <c r="F31" s="113">
        <v>0.01</v>
      </c>
      <c r="G31" s="56">
        <v>0.01</v>
      </c>
      <c r="H31" s="44"/>
    </row>
    <row r="32" spans="2:8" x14ac:dyDescent="0.2">
      <c r="B32" s="57" t="s">
        <v>57</v>
      </c>
      <c r="C32" s="58"/>
      <c r="D32" s="56">
        <v>7.0000000000000007E-2</v>
      </c>
      <c r="E32" s="56">
        <v>0.02</v>
      </c>
      <c r="F32" s="113">
        <v>0.04</v>
      </c>
      <c r="G32" s="56">
        <v>0.05</v>
      </c>
      <c r="H32" s="44"/>
    </row>
    <row r="33" spans="2:8" x14ac:dyDescent="0.2">
      <c r="B33" s="57" t="s">
        <v>193</v>
      </c>
      <c r="C33" s="58"/>
      <c r="D33" s="56">
        <v>0.02</v>
      </c>
      <c r="E33" s="56">
        <v>0.03</v>
      </c>
      <c r="F33" s="113">
        <v>0.01</v>
      </c>
      <c r="G33" s="56">
        <v>0.04</v>
      </c>
      <c r="H33" s="44"/>
    </row>
    <row r="34" spans="2:8" x14ac:dyDescent="0.2">
      <c r="B34" s="57" t="s">
        <v>194</v>
      </c>
      <c r="C34" s="58"/>
      <c r="D34" s="56">
        <v>0.06</v>
      </c>
      <c r="E34" s="56">
        <v>0.05</v>
      </c>
      <c r="F34" s="113">
        <v>0.06</v>
      </c>
      <c r="G34" s="56">
        <v>0.14000000000000001</v>
      </c>
      <c r="H34" s="44"/>
    </row>
    <row r="35" spans="2:8" x14ac:dyDescent="0.2">
      <c r="B35" s="57" t="s">
        <v>255</v>
      </c>
      <c r="C35" s="58"/>
      <c r="D35" s="56">
        <v>0.14000000000000001</v>
      </c>
      <c r="E35" s="56">
        <v>0</v>
      </c>
      <c r="F35" s="56">
        <v>0</v>
      </c>
      <c r="G35" s="56">
        <v>0</v>
      </c>
      <c r="H35" s="44"/>
    </row>
    <row r="36" spans="2:8" x14ac:dyDescent="0.2">
      <c r="B36" s="57" t="s">
        <v>256</v>
      </c>
      <c r="C36" s="58"/>
      <c r="D36" s="56">
        <v>0.18</v>
      </c>
      <c r="E36" s="56">
        <v>0</v>
      </c>
      <c r="F36" s="56">
        <v>0</v>
      </c>
      <c r="G36" s="56">
        <v>0</v>
      </c>
      <c r="H36" s="44"/>
    </row>
    <row r="37" spans="2:8" x14ac:dyDescent="0.2">
      <c r="B37" s="59" t="s">
        <v>258</v>
      </c>
      <c r="C37" s="58"/>
      <c r="D37" s="56">
        <v>0.13676559697480425</v>
      </c>
      <c r="E37" s="56">
        <v>0.21</v>
      </c>
      <c r="F37" s="56">
        <v>0.13</v>
      </c>
      <c r="G37" s="56">
        <v>0.12</v>
      </c>
      <c r="H37" s="44"/>
    </row>
    <row r="38" spans="2:8" x14ac:dyDescent="0.2">
      <c r="B38" s="57" t="s">
        <v>254</v>
      </c>
      <c r="C38" s="58"/>
      <c r="D38" s="56">
        <v>0.08</v>
      </c>
      <c r="E38" s="56">
        <v>0.06</v>
      </c>
      <c r="F38" s="56">
        <v>0.15</v>
      </c>
      <c r="G38" s="56">
        <v>0.04</v>
      </c>
      <c r="H38" s="44"/>
    </row>
    <row r="39" spans="2:8" x14ac:dyDescent="0.2">
      <c r="B39" s="323" t="s">
        <v>466</v>
      </c>
      <c r="C39" s="324"/>
      <c r="D39" s="25">
        <v>28000000</v>
      </c>
      <c r="E39" s="25">
        <v>30000000</v>
      </c>
      <c r="F39" s="25">
        <v>28000000</v>
      </c>
      <c r="G39" s="25">
        <v>31000000</v>
      </c>
      <c r="H39" s="25">
        <v>17000000</v>
      </c>
    </row>
    <row r="40" spans="2:8" x14ac:dyDescent="0.2">
      <c r="D40" s="330"/>
      <c r="E40" s="330"/>
      <c r="F40" s="330"/>
      <c r="G40" s="5"/>
      <c r="H40" s="5"/>
    </row>
    <row r="41" spans="2:8" x14ac:dyDescent="0.2">
      <c r="B41" s="84" t="s">
        <v>422</v>
      </c>
      <c r="C41" s="84"/>
      <c r="D41" s="84"/>
      <c r="E41" s="96"/>
      <c r="F41" s="96"/>
      <c r="G41" s="96"/>
      <c r="H41" s="96"/>
    </row>
    <row r="42" spans="2:8" x14ac:dyDescent="0.2">
      <c r="B42" s="321" t="s">
        <v>15</v>
      </c>
      <c r="C42" s="322"/>
      <c r="D42" s="20">
        <v>2024</v>
      </c>
      <c r="E42" s="20">
        <v>2023</v>
      </c>
      <c r="F42" s="20">
        <v>2022</v>
      </c>
      <c r="G42" s="20">
        <v>2021</v>
      </c>
      <c r="H42" s="20">
        <v>2020</v>
      </c>
    </row>
    <row r="43" spans="2:8" x14ac:dyDescent="0.2">
      <c r="B43" s="305" t="s">
        <v>59</v>
      </c>
      <c r="C43" s="306"/>
      <c r="D43" s="56">
        <v>0.26</v>
      </c>
      <c r="E43" s="56">
        <v>0.43</v>
      </c>
      <c r="F43" s="56">
        <v>0.44</v>
      </c>
      <c r="G43" s="56">
        <v>0.56000000000000005</v>
      </c>
      <c r="H43" s="44"/>
    </row>
    <row r="44" spans="2:8" x14ac:dyDescent="0.2">
      <c r="B44" s="57" t="s">
        <v>28</v>
      </c>
      <c r="C44" s="58"/>
      <c r="D44" s="56">
        <v>0.47</v>
      </c>
      <c r="E44" s="56">
        <v>0.49</v>
      </c>
      <c r="F44" s="56">
        <v>0.55000000000000004</v>
      </c>
      <c r="G44" s="56">
        <v>0.33</v>
      </c>
      <c r="H44" s="44"/>
    </row>
    <row r="45" spans="2:8" x14ac:dyDescent="0.2">
      <c r="B45" s="59" t="s">
        <v>36</v>
      </c>
      <c r="C45" s="58"/>
      <c r="D45" s="56">
        <v>0.01</v>
      </c>
      <c r="E45" s="56">
        <v>0.01</v>
      </c>
      <c r="F45" s="122" t="s">
        <v>257</v>
      </c>
      <c r="G45" s="56">
        <v>0.04</v>
      </c>
      <c r="H45" s="44"/>
    </row>
    <row r="46" spans="2:8" x14ac:dyDescent="0.2">
      <c r="B46" s="57" t="s">
        <v>31</v>
      </c>
      <c r="C46" s="58"/>
      <c r="D46" s="56">
        <v>0.03</v>
      </c>
      <c r="E46" s="56">
        <v>0.03</v>
      </c>
      <c r="F46" s="122" t="s">
        <v>257</v>
      </c>
      <c r="G46" s="56">
        <v>0.02</v>
      </c>
      <c r="H46" s="44"/>
    </row>
    <row r="47" spans="2:8" x14ac:dyDescent="0.2">
      <c r="B47" s="57" t="s">
        <v>259</v>
      </c>
      <c r="C47" s="58"/>
      <c r="D47" s="56">
        <v>0.02</v>
      </c>
      <c r="E47" s="56">
        <v>0.01</v>
      </c>
      <c r="F47" s="122" t="s">
        <v>257</v>
      </c>
      <c r="G47" s="122" t="s">
        <v>257</v>
      </c>
      <c r="H47" s="44"/>
    </row>
    <row r="48" spans="2:8" x14ac:dyDescent="0.2">
      <c r="B48" s="57" t="s">
        <v>17</v>
      </c>
      <c r="C48" s="58"/>
      <c r="D48" s="122" t="s">
        <v>257</v>
      </c>
      <c r="E48" s="56">
        <v>0.01</v>
      </c>
      <c r="F48" s="56">
        <v>0.01</v>
      </c>
      <c r="G48" s="56">
        <v>0.02</v>
      </c>
      <c r="H48" s="44"/>
    </row>
    <row r="49" spans="2:8" x14ac:dyDescent="0.2">
      <c r="B49" s="305" t="s">
        <v>20</v>
      </c>
      <c r="C49" s="306"/>
      <c r="D49" s="122" t="s">
        <v>257</v>
      </c>
      <c r="E49" s="122" t="s">
        <v>257</v>
      </c>
      <c r="F49" s="122" t="s">
        <v>257</v>
      </c>
      <c r="G49" s="122" t="s">
        <v>257</v>
      </c>
      <c r="H49" s="44"/>
    </row>
    <row r="50" spans="2:8" x14ac:dyDescent="0.2">
      <c r="B50" s="57" t="s">
        <v>45</v>
      </c>
      <c r="C50" s="58"/>
      <c r="D50" s="56">
        <v>0.2</v>
      </c>
      <c r="E50" s="56">
        <v>0.02</v>
      </c>
      <c r="F50" s="122" t="s">
        <v>257</v>
      </c>
      <c r="G50" s="56">
        <v>0.03</v>
      </c>
      <c r="H50" s="44"/>
    </row>
    <row r="51" spans="2:8" x14ac:dyDescent="0.2">
      <c r="B51" s="57" t="s">
        <v>46</v>
      </c>
      <c r="C51" s="58"/>
      <c r="D51" s="122" t="s">
        <v>257</v>
      </c>
      <c r="E51" s="122" t="s">
        <v>257</v>
      </c>
      <c r="F51" s="56">
        <v>0</v>
      </c>
      <c r="G51" s="56">
        <v>0</v>
      </c>
      <c r="H51" s="44"/>
    </row>
    <row r="52" spans="2:8" x14ac:dyDescent="0.2">
      <c r="B52" s="57" t="s">
        <v>420</v>
      </c>
      <c r="C52" s="58"/>
      <c r="D52" s="122" t="s">
        <v>257</v>
      </c>
      <c r="E52" s="56">
        <v>0.01</v>
      </c>
      <c r="F52" s="56">
        <v>0</v>
      </c>
      <c r="G52" s="56">
        <v>0</v>
      </c>
      <c r="H52" s="44"/>
    </row>
    <row r="53" spans="2:8" x14ac:dyDescent="0.2">
      <c r="B53" s="323" t="s">
        <v>466</v>
      </c>
      <c r="C53" s="324"/>
      <c r="D53" s="25">
        <f>D39</f>
        <v>28000000</v>
      </c>
      <c r="E53" s="25">
        <f>E39</f>
        <v>30000000</v>
      </c>
      <c r="F53" s="25">
        <f>F39</f>
        <v>28000000</v>
      </c>
      <c r="G53" s="25">
        <f>G39</f>
        <v>31000000</v>
      </c>
      <c r="H53" s="25">
        <f>H39</f>
        <v>17000000</v>
      </c>
    </row>
  </sheetData>
  <mergeCells count="13">
    <mergeCell ref="B53:C53"/>
    <mergeCell ref="B9:H9"/>
    <mergeCell ref="B25:C25"/>
    <mergeCell ref="B26:C26"/>
    <mergeCell ref="B30:C30"/>
    <mergeCell ref="B39:C39"/>
    <mergeCell ref="D11:H11"/>
    <mergeCell ref="B12:B22"/>
    <mergeCell ref="C12:C22"/>
    <mergeCell ref="D40:F40"/>
    <mergeCell ref="B42:C42"/>
    <mergeCell ref="B43:C43"/>
    <mergeCell ref="B49:C49"/>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B1:G73"/>
  <sheetViews>
    <sheetView showGridLines="0" zoomScaleNormal="100" workbookViewId="0">
      <selection activeCell="G18" sqref="G18"/>
    </sheetView>
  </sheetViews>
  <sheetFormatPr defaultRowHeight="12.75" x14ac:dyDescent="0.2"/>
  <cols>
    <col min="2" max="2" width="27.140625" customWidth="1"/>
    <col min="3" max="3" width="22.140625" bestFit="1" customWidth="1"/>
    <col min="4" max="5" width="14.42578125" style="101" customWidth="1"/>
    <col min="6" max="6" width="14.42578125" customWidth="1"/>
    <col min="7" max="7" width="14" bestFit="1" customWidth="1"/>
    <col min="8" max="8" width="15" bestFit="1" customWidth="1"/>
  </cols>
  <sheetData>
    <row r="1" spans="2:7" x14ac:dyDescent="0.2">
      <c r="D1" s="119"/>
      <c r="E1" s="119"/>
    </row>
    <row r="2" spans="2:7" x14ac:dyDescent="0.2">
      <c r="D2" s="119"/>
      <c r="E2" s="119"/>
    </row>
    <row r="3" spans="2:7" x14ac:dyDescent="0.2">
      <c r="D3" s="119"/>
      <c r="E3" s="119"/>
      <c r="G3" s="6"/>
    </row>
    <row r="4" spans="2:7" x14ac:dyDescent="0.2">
      <c r="D4" s="119"/>
      <c r="E4" s="119"/>
    </row>
    <row r="5" spans="2:7" x14ac:dyDescent="0.2">
      <c r="D5" s="119"/>
      <c r="E5" s="119"/>
    </row>
    <row r="6" spans="2:7" x14ac:dyDescent="0.2">
      <c r="D6" s="169"/>
      <c r="E6" s="169"/>
      <c r="F6" s="169"/>
    </row>
    <row r="7" spans="2:7" x14ac:dyDescent="0.2">
      <c r="D7" s="170"/>
      <c r="E7" s="171"/>
      <c r="F7" s="172"/>
    </row>
    <row r="8" spans="2:7" x14ac:dyDescent="0.2">
      <c r="D8" s="119"/>
      <c r="E8" s="119"/>
      <c r="G8" s="5"/>
    </row>
    <row r="9" spans="2:7" ht="16.5" thickBot="1" x14ac:dyDescent="0.3">
      <c r="B9" s="227" t="s">
        <v>467</v>
      </c>
      <c r="C9" s="227"/>
      <c r="D9" s="227"/>
      <c r="E9" s="227"/>
      <c r="F9" s="227"/>
      <c r="G9" s="5"/>
    </row>
    <row r="10" spans="2:7" x14ac:dyDescent="0.2">
      <c r="G10" s="5"/>
    </row>
    <row r="11" spans="2:7" x14ac:dyDescent="0.2">
      <c r="B11" s="74" t="s">
        <v>213</v>
      </c>
      <c r="C11" s="74" t="s">
        <v>214</v>
      </c>
      <c r="D11" s="167"/>
      <c r="E11" s="165"/>
      <c r="F11" s="166"/>
    </row>
    <row r="12" spans="2:7" x14ac:dyDescent="0.2">
      <c r="B12" s="316" t="s">
        <v>424</v>
      </c>
      <c r="C12" s="289" t="s">
        <v>306</v>
      </c>
      <c r="D12" s="152" t="s">
        <v>302</v>
      </c>
      <c r="E12" s="67"/>
      <c r="F12" s="68"/>
    </row>
    <row r="13" spans="2:7" x14ac:dyDescent="0.2">
      <c r="B13" s="329"/>
      <c r="C13" s="290"/>
      <c r="D13" s="153" t="s">
        <v>303</v>
      </c>
      <c r="E13" s="31"/>
      <c r="F13" s="142"/>
    </row>
    <row r="14" spans="2:7" x14ac:dyDescent="0.2">
      <c r="B14" s="329"/>
      <c r="C14" s="290"/>
      <c r="D14" s="153" t="s">
        <v>298</v>
      </c>
      <c r="E14" s="31"/>
      <c r="F14" s="142"/>
    </row>
    <row r="15" spans="2:7" x14ac:dyDescent="0.2">
      <c r="B15" s="329"/>
      <c r="C15" s="290"/>
      <c r="D15" s="153" t="s">
        <v>299</v>
      </c>
      <c r="E15" s="31"/>
      <c r="F15" s="142"/>
    </row>
    <row r="16" spans="2:7" x14ac:dyDescent="0.2">
      <c r="B16" s="329"/>
      <c r="C16" s="290"/>
      <c r="D16" s="153" t="s">
        <v>300</v>
      </c>
      <c r="E16" s="31"/>
      <c r="F16" s="142"/>
    </row>
    <row r="17" spans="2:7" x14ac:dyDescent="0.2">
      <c r="B17" s="317"/>
      <c r="C17" s="291"/>
      <c r="D17" s="154" t="s">
        <v>425</v>
      </c>
      <c r="E17" s="69"/>
      <c r="F17" s="70"/>
    </row>
    <row r="18" spans="2:7" x14ac:dyDescent="0.2">
      <c r="D18"/>
      <c r="E18"/>
    </row>
    <row r="19" spans="2:7" x14ac:dyDescent="0.2">
      <c r="B19" s="84" t="s">
        <v>427</v>
      </c>
      <c r="C19" s="84"/>
      <c r="D19" s="218"/>
      <c r="E19" s="219"/>
      <c r="F19" s="96"/>
      <c r="G19" s="5"/>
    </row>
    <row r="20" spans="2:7" x14ac:dyDescent="0.2">
      <c r="B20" s="220" t="s">
        <v>469</v>
      </c>
      <c r="C20" s="189" t="s">
        <v>82</v>
      </c>
      <c r="D20" s="120">
        <v>2024</v>
      </c>
      <c r="E20" s="120">
        <v>2023</v>
      </c>
      <c r="F20" s="20">
        <v>2022</v>
      </c>
    </row>
    <row r="21" spans="2:7" x14ac:dyDescent="0.2">
      <c r="B21" s="238" t="s">
        <v>27</v>
      </c>
      <c r="C21" s="9" t="s">
        <v>307</v>
      </c>
      <c r="D21" s="26">
        <v>867</v>
      </c>
      <c r="E21" s="26">
        <v>819</v>
      </c>
      <c r="F21" s="26">
        <v>462</v>
      </c>
      <c r="G21" s="100"/>
    </row>
    <row r="22" spans="2:7" x14ac:dyDescent="0.2">
      <c r="B22" s="238"/>
      <c r="C22" s="9" t="s">
        <v>252</v>
      </c>
      <c r="D22" s="26">
        <v>162</v>
      </c>
      <c r="E22" s="26">
        <v>51</v>
      </c>
      <c r="F22" s="26">
        <v>178</v>
      </c>
      <c r="G22" s="100"/>
    </row>
    <row r="23" spans="2:7" x14ac:dyDescent="0.2">
      <c r="B23" s="239"/>
      <c r="C23" s="21" t="s">
        <v>78</v>
      </c>
      <c r="D23" s="25">
        <f>D22+D21</f>
        <v>1029</v>
      </c>
      <c r="E23" s="25">
        <f>E22+E21</f>
        <v>870</v>
      </c>
      <c r="F23" s="25">
        <f>F22+F21</f>
        <v>640</v>
      </c>
      <c r="G23" s="100"/>
    </row>
    <row r="24" spans="2:7" x14ac:dyDescent="0.2">
      <c r="B24" s="245" t="s">
        <v>99</v>
      </c>
      <c r="C24" s="9" t="s">
        <v>307</v>
      </c>
      <c r="D24" s="26">
        <v>886</v>
      </c>
      <c r="E24" s="26">
        <v>767</v>
      </c>
      <c r="F24" s="26">
        <v>912</v>
      </c>
      <c r="G24" s="100"/>
    </row>
    <row r="25" spans="2:7" x14ac:dyDescent="0.2">
      <c r="B25" s="238"/>
      <c r="C25" s="9" t="s">
        <v>252</v>
      </c>
      <c r="D25" s="26">
        <v>174</v>
      </c>
      <c r="E25" s="26">
        <v>164</v>
      </c>
      <c r="F25" s="26">
        <v>132</v>
      </c>
      <c r="G25" s="100"/>
    </row>
    <row r="26" spans="2:7" x14ac:dyDescent="0.2">
      <c r="B26" s="239"/>
      <c r="C26" s="21" t="s">
        <v>78</v>
      </c>
      <c r="D26" s="25">
        <f>D25+D24</f>
        <v>1060</v>
      </c>
      <c r="E26" s="25">
        <f>E25+E24</f>
        <v>931</v>
      </c>
      <c r="F26" s="25">
        <f>F25+F24</f>
        <v>1044</v>
      </c>
      <c r="G26" s="100"/>
    </row>
    <row r="27" spans="2:7" x14ac:dyDescent="0.2">
      <c r="B27" s="245" t="s">
        <v>32</v>
      </c>
      <c r="C27" s="9" t="s">
        <v>307</v>
      </c>
      <c r="D27" s="26">
        <v>224</v>
      </c>
      <c r="E27" s="26">
        <v>888</v>
      </c>
      <c r="F27" s="26">
        <v>921</v>
      </c>
      <c r="G27" s="100"/>
    </row>
    <row r="28" spans="2:7" x14ac:dyDescent="0.2">
      <c r="B28" s="238"/>
      <c r="C28" s="9" t="s">
        <v>252</v>
      </c>
      <c r="D28" s="26">
        <v>63</v>
      </c>
      <c r="E28" s="26">
        <v>241</v>
      </c>
      <c r="F28" s="26">
        <v>379</v>
      </c>
      <c r="G28" s="100"/>
    </row>
    <row r="29" spans="2:7" x14ac:dyDescent="0.2">
      <c r="B29" s="239"/>
      <c r="C29" s="21" t="s">
        <v>78</v>
      </c>
      <c r="D29" s="25">
        <f>D28+D27</f>
        <v>287</v>
      </c>
      <c r="E29" s="25">
        <f>E28+E27</f>
        <v>1129</v>
      </c>
      <c r="F29" s="25">
        <f>F28+F27</f>
        <v>1300</v>
      </c>
      <c r="G29" s="100"/>
    </row>
    <row r="30" spans="2:7" x14ac:dyDescent="0.2">
      <c r="B30" s="245" t="s">
        <v>19</v>
      </c>
      <c r="C30" s="9" t="s">
        <v>307</v>
      </c>
      <c r="D30" s="26">
        <v>4</v>
      </c>
      <c r="E30" s="26">
        <v>5</v>
      </c>
      <c r="F30" s="26">
        <v>40</v>
      </c>
      <c r="G30" s="100"/>
    </row>
    <row r="31" spans="2:7" x14ac:dyDescent="0.2">
      <c r="B31" s="238"/>
      <c r="C31" s="9" t="s">
        <v>252</v>
      </c>
      <c r="D31" s="26">
        <v>0</v>
      </c>
      <c r="E31" s="26">
        <v>0</v>
      </c>
      <c r="F31" s="26">
        <v>1</v>
      </c>
      <c r="G31" s="100"/>
    </row>
    <row r="32" spans="2:7" x14ac:dyDescent="0.2">
      <c r="B32" s="239"/>
      <c r="C32" s="21" t="s">
        <v>78</v>
      </c>
      <c r="D32" s="25">
        <f>D31+D30</f>
        <v>4</v>
      </c>
      <c r="E32" s="25">
        <f>E31+E30</f>
        <v>5</v>
      </c>
      <c r="F32" s="25">
        <f>F31+F30</f>
        <v>41</v>
      </c>
      <c r="G32" s="100"/>
    </row>
    <row r="33" spans="2:7" x14ac:dyDescent="0.2">
      <c r="B33" s="245" t="s">
        <v>35</v>
      </c>
      <c r="C33" s="9" t="s">
        <v>307</v>
      </c>
      <c r="D33" s="26">
        <v>145</v>
      </c>
      <c r="E33" s="26">
        <v>396</v>
      </c>
      <c r="F33" s="26">
        <v>326</v>
      </c>
      <c r="G33" s="100"/>
    </row>
    <row r="34" spans="2:7" x14ac:dyDescent="0.2">
      <c r="B34" s="238"/>
      <c r="C34" s="9" t="s">
        <v>252</v>
      </c>
      <c r="D34" s="26">
        <v>3</v>
      </c>
      <c r="E34" s="26">
        <v>3</v>
      </c>
      <c r="F34" s="26">
        <v>3</v>
      </c>
      <c r="G34" s="100"/>
    </row>
    <row r="35" spans="2:7" x14ac:dyDescent="0.2">
      <c r="B35" s="239"/>
      <c r="C35" s="21" t="s">
        <v>78</v>
      </c>
      <c r="D35" s="25">
        <f>D34+D33</f>
        <v>148</v>
      </c>
      <c r="E35" s="25">
        <f>E34+E33</f>
        <v>399</v>
      </c>
      <c r="F35" s="25">
        <f>F34+F33</f>
        <v>329</v>
      </c>
      <c r="G35" s="100"/>
    </row>
    <row r="36" spans="2:7" x14ac:dyDescent="0.2">
      <c r="B36" s="245" t="s">
        <v>16</v>
      </c>
      <c r="C36" s="9" t="s">
        <v>307</v>
      </c>
      <c r="D36" s="26">
        <v>34</v>
      </c>
      <c r="E36" s="26">
        <v>87</v>
      </c>
      <c r="F36" s="26">
        <v>97</v>
      </c>
      <c r="G36" s="100"/>
    </row>
    <row r="37" spans="2:7" x14ac:dyDescent="0.2">
      <c r="B37" s="238"/>
      <c r="C37" s="9" t="s">
        <v>252</v>
      </c>
      <c r="D37" s="26">
        <v>2</v>
      </c>
      <c r="E37" s="26">
        <v>4</v>
      </c>
      <c r="F37" s="26">
        <v>1</v>
      </c>
      <c r="G37" s="100"/>
    </row>
    <row r="38" spans="2:7" x14ac:dyDescent="0.2">
      <c r="B38" s="239"/>
      <c r="C38" s="21" t="s">
        <v>78</v>
      </c>
      <c r="D38" s="25">
        <f>D37+D36</f>
        <v>36</v>
      </c>
      <c r="E38" s="25">
        <f>E37+E36</f>
        <v>91</v>
      </c>
      <c r="F38" s="25">
        <f>F37+F36</f>
        <v>98</v>
      </c>
      <c r="G38" s="100"/>
    </row>
    <row r="39" spans="2:7" x14ac:dyDescent="0.2">
      <c r="B39" s="245" t="s">
        <v>24</v>
      </c>
      <c r="C39" s="9" t="s">
        <v>307</v>
      </c>
      <c r="D39" s="26">
        <v>36</v>
      </c>
      <c r="E39" s="26">
        <v>56</v>
      </c>
      <c r="F39" s="26">
        <v>51</v>
      </c>
      <c r="G39" s="100"/>
    </row>
    <row r="40" spans="2:7" x14ac:dyDescent="0.2">
      <c r="B40" s="238"/>
      <c r="C40" s="9" t="s">
        <v>252</v>
      </c>
      <c r="D40" s="26">
        <v>5</v>
      </c>
      <c r="E40" s="26">
        <v>7</v>
      </c>
      <c r="F40" s="26">
        <v>11</v>
      </c>
      <c r="G40" s="100"/>
    </row>
    <row r="41" spans="2:7" x14ac:dyDescent="0.2">
      <c r="B41" s="239"/>
      <c r="C41" s="21" t="s">
        <v>78</v>
      </c>
      <c r="D41" s="25">
        <f>D40+D39</f>
        <v>41</v>
      </c>
      <c r="E41" s="25">
        <f>E40+E39</f>
        <v>63</v>
      </c>
      <c r="F41" s="25">
        <f>F40+F39</f>
        <v>62</v>
      </c>
      <c r="G41" s="100"/>
    </row>
    <row r="42" spans="2:7" x14ac:dyDescent="0.2">
      <c r="B42" s="245" t="s">
        <v>30</v>
      </c>
      <c r="C42" s="9" t="s">
        <v>307</v>
      </c>
      <c r="D42" s="26">
        <v>41</v>
      </c>
      <c r="E42" s="26">
        <v>41</v>
      </c>
      <c r="F42" s="26">
        <v>42</v>
      </c>
      <c r="G42" s="100"/>
    </row>
    <row r="43" spans="2:7" x14ac:dyDescent="0.2">
      <c r="B43" s="238"/>
      <c r="C43" s="9" t="s">
        <v>252</v>
      </c>
      <c r="D43" s="26">
        <v>77</v>
      </c>
      <c r="E43" s="26">
        <v>82</v>
      </c>
      <c r="F43" s="26">
        <v>80</v>
      </c>
      <c r="G43" s="100"/>
    </row>
    <row r="44" spans="2:7" x14ac:dyDescent="0.2">
      <c r="B44" s="239"/>
      <c r="C44" s="21" t="s">
        <v>78</v>
      </c>
      <c r="D44" s="25">
        <f>D43+D42</f>
        <v>118</v>
      </c>
      <c r="E44" s="25">
        <f>E43+E42</f>
        <v>123</v>
      </c>
      <c r="F44" s="25">
        <f>F43+F42</f>
        <v>122</v>
      </c>
      <c r="G44" s="100"/>
    </row>
    <row r="45" spans="2:7" x14ac:dyDescent="0.2">
      <c r="B45" s="245" t="s">
        <v>44</v>
      </c>
      <c r="C45" s="9" t="s">
        <v>307</v>
      </c>
      <c r="D45" s="26">
        <v>5</v>
      </c>
      <c r="E45" s="26">
        <v>6</v>
      </c>
      <c r="F45" s="44"/>
      <c r="G45" s="100"/>
    </row>
    <row r="46" spans="2:7" x14ac:dyDescent="0.2">
      <c r="B46" s="238"/>
      <c r="C46" s="9" t="s">
        <v>252</v>
      </c>
      <c r="D46" s="26">
        <v>0</v>
      </c>
      <c r="E46" s="26">
        <v>0</v>
      </c>
      <c r="F46" s="44"/>
      <c r="G46" s="100"/>
    </row>
    <row r="47" spans="2:7" x14ac:dyDescent="0.2">
      <c r="B47" s="239"/>
      <c r="C47" s="21" t="s">
        <v>78</v>
      </c>
      <c r="D47" s="25">
        <f>D46+D45</f>
        <v>5</v>
      </c>
      <c r="E47" s="25">
        <f>E46+E45</f>
        <v>6</v>
      </c>
      <c r="F47" s="25">
        <f>F46+F45</f>
        <v>0</v>
      </c>
      <c r="G47" s="100"/>
    </row>
    <row r="48" spans="2:7" x14ac:dyDescent="0.2">
      <c r="B48" s="245" t="s">
        <v>42</v>
      </c>
      <c r="C48" s="9" t="s">
        <v>307</v>
      </c>
      <c r="D48" s="26">
        <v>22</v>
      </c>
      <c r="E48" s="44"/>
      <c r="F48" s="44"/>
      <c r="G48" s="100"/>
    </row>
    <row r="49" spans="2:7" x14ac:dyDescent="0.2">
      <c r="B49" s="238"/>
      <c r="C49" s="9" t="s">
        <v>252</v>
      </c>
      <c r="D49" s="26">
        <v>0</v>
      </c>
      <c r="E49" s="44"/>
      <c r="F49" s="44"/>
      <c r="G49" s="100"/>
    </row>
    <row r="50" spans="2:7" x14ac:dyDescent="0.2">
      <c r="B50" s="239"/>
      <c r="C50" s="21" t="s">
        <v>78</v>
      </c>
      <c r="D50" s="25">
        <f>D49+D48</f>
        <v>22</v>
      </c>
      <c r="E50" s="25">
        <f>E49+E48</f>
        <v>0</v>
      </c>
      <c r="F50" s="25">
        <f>F49+F48</f>
        <v>0</v>
      </c>
      <c r="G50" s="100"/>
    </row>
    <row r="51" spans="2:7" x14ac:dyDescent="0.2">
      <c r="B51" s="245" t="s">
        <v>280</v>
      </c>
      <c r="C51" s="9" t="s">
        <v>307</v>
      </c>
      <c r="D51" s="26">
        <v>1</v>
      </c>
      <c r="E51" s="44"/>
      <c r="F51" s="44"/>
      <c r="G51" s="100"/>
    </row>
    <row r="52" spans="2:7" x14ac:dyDescent="0.2">
      <c r="B52" s="238"/>
      <c r="C52" s="9" t="s">
        <v>252</v>
      </c>
      <c r="D52" s="121">
        <v>0</v>
      </c>
      <c r="E52" s="44"/>
      <c r="F52" s="44"/>
      <c r="G52" s="100"/>
    </row>
    <row r="53" spans="2:7" x14ac:dyDescent="0.2">
      <c r="B53" s="239"/>
      <c r="C53" s="21" t="s">
        <v>78</v>
      </c>
      <c r="D53" s="25">
        <f>D52+D51</f>
        <v>1</v>
      </c>
      <c r="E53" s="25">
        <f>E52+E51</f>
        <v>0</v>
      </c>
      <c r="F53" s="25">
        <f>F52+F51</f>
        <v>0</v>
      </c>
      <c r="G53" s="100"/>
    </row>
    <row r="54" spans="2:7" x14ac:dyDescent="0.2">
      <c r="B54" s="331" t="s">
        <v>253</v>
      </c>
      <c r="C54" s="9" t="s">
        <v>307</v>
      </c>
      <c r="D54" s="26">
        <f t="shared" ref="D54:F55" si="0">D42+D39+D36+D33+D30+D27+D24+D21+D45+D48+D51</f>
        <v>2265</v>
      </c>
      <c r="E54" s="26">
        <f t="shared" si="0"/>
        <v>3065</v>
      </c>
      <c r="F54" s="26">
        <f t="shared" si="0"/>
        <v>2851</v>
      </c>
    </row>
    <row r="55" spans="2:7" x14ac:dyDescent="0.2">
      <c r="B55" s="332"/>
      <c r="C55" s="9" t="s">
        <v>252</v>
      </c>
      <c r="D55" s="26">
        <f t="shared" si="0"/>
        <v>486</v>
      </c>
      <c r="E55" s="26">
        <f t="shared" si="0"/>
        <v>552</v>
      </c>
      <c r="F55" s="26">
        <f t="shared" si="0"/>
        <v>785</v>
      </c>
      <c r="G55" s="213"/>
    </row>
    <row r="56" spans="2:7" x14ac:dyDescent="0.2">
      <c r="B56" s="333"/>
      <c r="C56" s="21" t="s">
        <v>78</v>
      </c>
      <c r="D56" s="25">
        <f>D55+D54</f>
        <v>2751</v>
      </c>
      <c r="E56" s="25">
        <f>E55+E54</f>
        <v>3617</v>
      </c>
      <c r="F56" s="25">
        <f>F55+F54</f>
        <v>3636</v>
      </c>
    </row>
    <row r="59" spans="2:7" x14ac:dyDescent="0.2">
      <c r="C59" s="118"/>
      <c r="D59" s="118"/>
      <c r="E59" s="118"/>
      <c r="F59" s="118"/>
    </row>
    <row r="60" spans="2:7" x14ac:dyDescent="0.2">
      <c r="C60" s="116"/>
      <c r="D60" s="116"/>
      <c r="E60" s="118"/>
      <c r="F60" s="118"/>
    </row>
    <row r="61" spans="2:7" x14ac:dyDescent="0.2">
      <c r="C61" s="116"/>
      <c r="D61" s="116"/>
      <c r="E61" s="118"/>
      <c r="F61" s="118"/>
    </row>
    <row r="62" spans="2:7" x14ac:dyDescent="0.2">
      <c r="C62" s="116"/>
      <c r="D62" s="116"/>
      <c r="E62" s="118"/>
      <c r="F62" s="118"/>
    </row>
    <row r="63" spans="2:7" x14ac:dyDescent="0.2">
      <c r="C63" s="116"/>
      <c r="D63" s="116"/>
      <c r="E63" s="118"/>
      <c r="F63" s="118"/>
    </row>
    <row r="64" spans="2:7" x14ac:dyDescent="0.2">
      <c r="C64" s="116"/>
      <c r="D64" s="116"/>
      <c r="E64" s="118"/>
      <c r="F64" s="118"/>
    </row>
    <row r="65" spans="3:6" x14ac:dyDescent="0.2">
      <c r="C65" s="116"/>
      <c r="D65" s="116"/>
      <c r="E65" s="118"/>
      <c r="F65" s="118"/>
    </row>
    <row r="66" spans="3:6" x14ac:dyDescent="0.2">
      <c r="C66" s="116"/>
      <c r="D66" s="116"/>
      <c r="E66" s="118"/>
      <c r="F66" s="118"/>
    </row>
    <row r="67" spans="3:6" x14ac:dyDescent="0.2">
      <c r="C67" s="116"/>
      <c r="D67" s="116"/>
      <c r="E67" s="118"/>
      <c r="F67" s="118"/>
    </row>
    <row r="68" spans="3:6" x14ac:dyDescent="0.2">
      <c r="C68" s="116"/>
      <c r="D68" s="116"/>
    </row>
    <row r="69" spans="3:6" x14ac:dyDescent="0.2">
      <c r="C69" s="116"/>
    </row>
    <row r="70" spans="3:6" x14ac:dyDescent="0.2">
      <c r="C70" s="116"/>
    </row>
    <row r="71" spans="3:6" x14ac:dyDescent="0.2">
      <c r="C71" s="116"/>
    </row>
    <row r="72" spans="3:6" x14ac:dyDescent="0.2">
      <c r="C72" s="116"/>
    </row>
    <row r="73" spans="3:6" x14ac:dyDescent="0.2">
      <c r="C73" s="116"/>
    </row>
  </sheetData>
  <mergeCells count="15">
    <mergeCell ref="C12:C17"/>
    <mergeCell ref="B54:B56"/>
    <mergeCell ref="B48:B50"/>
    <mergeCell ref="B51:B53"/>
    <mergeCell ref="B9:F9"/>
    <mergeCell ref="B21:B23"/>
    <mergeCell ref="B36:B38"/>
    <mergeCell ref="B39:B41"/>
    <mergeCell ref="B42:B44"/>
    <mergeCell ref="B45:B47"/>
    <mergeCell ref="B24:B26"/>
    <mergeCell ref="B27:B29"/>
    <mergeCell ref="B30:B32"/>
    <mergeCell ref="B33:B35"/>
    <mergeCell ref="B12:B17"/>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B9:I33"/>
  <sheetViews>
    <sheetView showGridLines="0" topLeftCell="A12" zoomScaleNormal="100" workbookViewId="0">
      <selection activeCell="B38" sqref="B38"/>
    </sheetView>
  </sheetViews>
  <sheetFormatPr defaultRowHeight="12.75" x14ac:dyDescent="0.2"/>
  <cols>
    <col min="2" max="2" width="50.7109375" bestFit="1" customWidth="1"/>
    <col min="3" max="3" width="9.85546875" customWidth="1"/>
    <col min="4" max="8" width="8.85546875" customWidth="1"/>
    <col min="9" max="9" width="11.42578125" style="5" customWidth="1"/>
  </cols>
  <sheetData>
    <row r="9" spans="2:9" ht="16.5" thickBot="1" x14ac:dyDescent="0.3">
      <c r="B9" s="227" t="s">
        <v>195</v>
      </c>
      <c r="C9" s="227"/>
      <c r="D9" s="227"/>
      <c r="E9" s="227"/>
      <c r="F9" s="227"/>
      <c r="G9" s="227"/>
      <c r="H9" s="227"/>
    </row>
    <row r="10" spans="2:9" x14ac:dyDescent="0.2">
      <c r="E10" s="101"/>
      <c r="F10" s="101"/>
    </row>
    <row r="11" spans="2:9" x14ac:dyDescent="0.2">
      <c r="B11" s="74" t="s">
        <v>213</v>
      </c>
      <c r="C11" s="74" t="s">
        <v>214</v>
      </c>
      <c r="D11" s="259" t="s">
        <v>217</v>
      </c>
      <c r="E11" s="260"/>
      <c r="F11" s="260"/>
      <c r="G11" s="260"/>
      <c r="H11" s="261"/>
      <c r="I11"/>
    </row>
    <row r="12" spans="2:9" ht="15.75" x14ac:dyDescent="0.25">
      <c r="B12" s="163" t="s">
        <v>315</v>
      </c>
      <c r="C12" s="174"/>
      <c r="D12" s="160"/>
      <c r="E12" s="161"/>
      <c r="F12" s="161"/>
      <c r="G12" s="161"/>
      <c r="H12" s="162"/>
      <c r="I12"/>
    </row>
    <row r="14" spans="2:9" x14ac:dyDescent="0.2">
      <c r="B14" s="84" t="s">
        <v>196</v>
      </c>
      <c r="C14" s="84"/>
      <c r="D14" s="84"/>
      <c r="E14" s="96"/>
      <c r="F14" s="96"/>
      <c r="G14" s="96"/>
      <c r="H14" s="96"/>
    </row>
    <row r="15" spans="2:9" x14ac:dyDescent="0.2">
      <c r="B15" s="20" t="s">
        <v>82</v>
      </c>
      <c r="C15" s="20" t="s">
        <v>157</v>
      </c>
      <c r="D15" s="20">
        <v>2024</v>
      </c>
      <c r="E15" s="20">
        <v>2023</v>
      </c>
      <c r="F15" s="20">
        <v>2022</v>
      </c>
      <c r="G15" s="20">
        <v>2021</v>
      </c>
      <c r="H15" s="20">
        <v>2020</v>
      </c>
    </row>
    <row r="16" spans="2:9" x14ac:dyDescent="0.2">
      <c r="B16" s="60" t="s">
        <v>204</v>
      </c>
      <c r="C16" s="61" t="s">
        <v>205</v>
      </c>
      <c r="D16" s="9">
        <v>10</v>
      </c>
      <c r="E16" s="9">
        <v>9</v>
      </c>
      <c r="F16" s="9">
        <v>10</v>
      </c>
      <c r="G16" s="9">
        <v>10</v>
      </c>
      <c r="H16" s="9">
        <v>8</v>
      </c>
    </row>
    <row r="17" spans="2:8" x14ac:dyDescent="0.2">
      <c r="B17" s="60" t="s">
        <v>206</v>
      </c>
      <c r="C17" s="61" t="s">
        <v>205</v>
      </c>
      <c r="D17" s="9">
        <v>8</v>
      </c>
      <c r="E17" s="9">
        <v>8</v>
      </c>
      <c r="F17" s="9">
        <v>8</v>
      </c>
      <c r="G17" s="9">
        <v>8</v>
      </c>
      <c r="H17" s="9">
        <v>6</v>
      </c>
    </row>
    <row r="18" spans="2:8" x14ac:dyDescent="0.2">
      <c r="B18" s="9" t="s">
        <v>202</v>
      </c>
      <c r="C18" s="51" t="s">
        <v>200</v>
      </c>
      <c r="D18" s="56">
        <f>D17/D16</f>
        <v>0.8</v>
      </c>
      <c r="E18" s="56">
        <f>E17/E16</f>
        <v>0.88888888888888884</v>
      </c>
      <c r="F18" s="56">
        <f>F17/F16</f>
        <v>0.8</v>
      </c>
      <c r="G18" s="56">
        <f>G17/G16</f>
        <v>0.8</v>
      </c>
      <c r="H18" s="56">
        <f>H17/H16</f>
        <v>0.75</v>
      </c>
    </row>
    <row r="19" spans="2:8" x14ac:dyDescent="0.2">
      <c r="B19" s="60" t="s">
        <v>207</v>
      </c>
      <c r="C19" s="51" t="s">
        <v>205</v>
      </c>
      <c r="D19" s="9">
        <v>3</v>
      </c>
      <c r="E19" s="9">
        <v>3</v>
      </c>
      <c r="F19" s="9">
        <v>3</v>
      </c>
      <c r="G19" s="9">
        <v>3</v>
      </c>
      <c r="H19" s="9">
        <v>2</v>
      </c>
    </row>
    <row r="20" spans="2:8" x14ac:dyDescent="0.2">
      <c r="B20" s="9" t="s">
        <v>203</v>
      </c>
      <c r="C20" s="51" t="s">
        <v>200</v>
      </c>
      <c r="D20" s="56">
        <f>D19/D16</f>
        <v>0.3</v>
      </c>
      <c r="E20" s="56">
        <f>E19/E16</f>
        <v>0.33333333333333331</v>
      </c>
      <c r="F20" s="56">
        <f>F19/F16</f>
        <v>0.3</v>
      </c>
      <c r="G20" s="56">
        <f>G19/G16</f>
        <v>0.3</v>
      </c>
      <c r="H20" s="56">
        <f>H19/H16</f>
        <v>0.25</v>
      </c>
    </row>
    <row r="21" spans="2:8" x14ac:dyDescent="0.2">
      <c r="B21" s="60" t="s">
        <v>197</v>
      </c>
      <c r="C21" s="61" t="s">
        <v>198</v>
      </c>
      <c r="D21" s="9">
        <v>3</v>
      </c>
      <c r="E21" s="9">
        <v>6</v>
      </c>
      <c r="F21" s="9">
        <v>7</v>
      </c>
      <c r="G21" s="9">
        <v>8</v>
      </c>
      <c r="H21" s="9">
        <v>12</v>
      </c>
    </row>
    <row r="22" spans="2:8" x14ac:dyDescent="0.2">
      <c r="B22" s="60" t="s">
        <v>208</v>
      </c>
      <c r="C22" s="61" t="s">
        <v>198</v>
      </c>
      <c r="D22" s="9">
        <v>61</v>
      </c>
      <c r="E22" s="9">
        <v>62</v>
      </c>
      <c r="F22" s="9">
        <v>63</v>
      </c>
      <c r="G22" s="9">
        <v>64</v>
      </c>
      <c r="H22" s="9">
        <v>65</v>
      </c>
    </row>
    <row r="23" spans="2:8" x14ac:dyDescent="0.2">
      <c r="B23" s="65"/>
      <c r="C23" s="52"/>
    </row>
    <row r="24" spans="2:8" x14ac:dyDescent="0.2">
      <c r="B24" s="84" t="s">
        <v>209</v>
      </c>
      <c r="C24" s="84"/>
      <c r="D24" s="84"/>
      <c r="E24" s="96"/>
      <c r="F24" s="96"/>
      <c r="G24" s="96"/>
      <c r="H24" s="96"/>
    </row>
    <row r="25" spans="2:8" x14ac:dyDescent="0.2">
      <c r="B25" s="20" t="s">
        <v>82</v>
      </c>
      <c r="C25" s="20" t="s">
        <v>157</v>
      </c>
      <c r="D25" s="20">
        <v>2024</v>
      </c>
      <c r="E25" s="20">
        <v>2023</v>
      </c>
      <c r="F25" s="20">
        <v>2022</v>
      </c>
      <c r="G25" s="20">
        <v>2021</v>
      </c>
      <c r="H25" s="20">
        <v>2020</v>
      </c>
    </row>
    <row r="26" spans="2:8" x14ac:dyDescent="0.2">
      <c r="B26" s="62" t="s">
        <v>199</v>
      </c>
      <c r="C26" s="63" t="s">
        <v>200</v>
      </c>
      <c r="D26" s="64">
        <v>0</v>
      </c>
      <c r="E26" s="64">
        <v>0</v>
      </c>
      <c r="F26" s="64">
        <v>0</v>
      </c>
      <c r="G26" s="64">
        <v>0</v>
      </c>
      <c r="H26" s="64">
        <v>0</v>
      </c>
    </row>
    <row r="27" spans="2:8" x14ac:dyDescent="0.2">
      <c r="B27" s="9" t="s">
        <v>201</v>
      </c>
      <c r="C27" s="51" t="s">
        <v>200</v>
      </c>
      <c r="D27" s="56">
        <v>1</v>
      </c>
      <c r="E27" s="56">
        <v>1</v>
      </c>
      <c r="F27" s="56">
        <v>0.98</v>
      </c>
      <c r="G27" s="56">
        <v>1</v>
      </c>
      <c r="H27" s="56">
        <v>1</v>
      </c>
    </row>
    <row r="28" spans="2:8" x14ac:dyDescent="0.2">
      <c r="B28" s="9" t="s">
        <v>210</v>
      </c>
      <c r="C28" s="51" t="s">
        <v>200</v>
      </c>
      <c r="D28" s="66">
        <v>0.56000000000000005</v>
      </c>
      <c r="E28" s="66">
        <v>0.6</v>
      </c>
      <c r="F28" s="44"/>
      <c r="G28" s="44"/>
      <c r="H28" s="44"/>
    </row>
    <row r="30" spans="2:8" x14ac:dyDescent="0.2">
      <c r="B30" s="84" t="s">
        <v>209</v>
      </c>
      <c r="C30" s="84"/>
      <c r="D30" s="84"/>
      <c r="E30" s="96"/>
      <c r="F30" s="96"/>
      <c r="G30" s="96"/>
      <c r="H30" s="96"/>
    </row>
    <row r="31" spans="2:8" x14ac:dyDescent="0.2">
      <c r="B31" s="20" t="s">
        <v>82</v>
      </c>
      <c r="C31" s="20" t="s">
        <v>157</v>
      </c>
      <c r="D31" s="20">
        <v>2024</v>
      </c>
      <c r="E31" s="20">
        <v>2023</v>
      </c>
      <c r="F31" s="20">
        <v>2022</v>
      </c>
      <c r="G31" s="20">
        <v>2021</v>
      </c>
      <c r="H31" s="20">
        <v>2020</v>
      </c>
    </row>
    <row r="32" spans="2:8" x14ac:dyDescent="0.2">
      <c r="B32" s="62" t="s">
        <v>262</v>
      </c>
      <c r="C32" s="63" t="s">
        <v>263</v>
      </c>
      <c r="D32" s="112" t="s">
        <v>249</v>
      </c>
      <c r="E32" s="112" t="s">
        <v>249</v>
      </c>
      <c r="F32" s="112" t="s">
        <v>249</v>
      </c>
      <c r="G32" s="112" t="s">
        <v>249</v>
      </c>
      <c r="H32" s="112" t="s">
        <v>249</v>
      </c>
    </row>
    <row r="33" spans="2:8" x14ac:dyDescent="0.2">
      <c r="B33" s="62" t="s">
        <v>248</v>
      </c>
      <c r="C33" s="63" t="s">
        <v>200</v>
      </c>
      <c r="D33" s="64">
        <v>0.96</v>
      </c>
      <c r="E33" s="64">
        <v>0.97</v>
      </c>
      <c r="F33" s="64">
        <v>1</v>
      </c>
      <c r="G33" s="64">
        <v>0.98</v>
      </c>
      <c r="H33" s="64">
        <v>0.94</v>
      </c>
    </row>
  </sheetData>
  <mergeCells count="2">
    <mergeCell ref="B9:H9"/>
    <mergeCell ref="D11:H11"/>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9:I33"/>
  <sheetViews>
    <sheetView showGridLines="0" tabSelected="1" workbookViewId="0">
      <selection activeCell="E41" sqref="E41"/>
    </sheetView>
  </sheetViews>
  <sheetFormatPr defaultRowHeight="12.75" x14ac:dyDescent="0.2"/>
  <cols>
    <col min="1" max="1" width="8.7109375" customWidth="1"/>
    <col min="2" max="2" width="50.28515625" customWidth="1"/>
    <col min="3" max="7" width="10.42578125" customWidth="1"/>
    <col min="10" max="10" width="8.7109375" customWidth="1"/>
  </cols>
  <sheetData>
    <row r="9" spans="2:8" ht="16.5" thickBot="1" x14ac:dyDescent="0.3">
      <c r="B9" s="227" t="s">
        <v>7</v>
      </c>
      <c r="C9" s="227"/>
      <c r="D9" s="227"/>
      <c r="E9" s="227"/>
      <c r="F9" s="227"/>
      <c r="G9" s="227"/>
    </row>
    <row r="11" spans="2:8" x14ac:dyDescent="0.2">
      <c r="B11" s="96" t="s">
        <v>9</v>
      </c>
      <c r="C11" s="127">
        <v>2024</v>
      </c>
      <c r="D11" s="127">
        <v>2023</v>
      </c>
      <c r="E11" s="127">
        <v>2022</v>
      </c>
      <c r="F11" s="127">
        <v>2021</v>
      </c>
      <c r="G11" s="127">
        <v>2020</v>
      </c>
      <c r="H11" s="6"/>
    </row>
    <row r="12" spans="2:8" x14ac:dyDescent="0.2">
      <c r="B12" s="2" t="s">
        <v>133</v>
      </c>
      <c r="C12" s="197" t="s">
        <v>1</v>
      </c>
      <c r="D12" s="197" t="s">
        <v>1</v>
      </c>
      <c r="E12" s="197" t="s">
        <v>1</v>
      </c>
      <c r="F12" s="197" t="s">
        <v>1</v>
      </c>
      <c r="G12" s="197" t="s">
        <v>1</v>
      </c>
      <c r="H12" s="194"/>
    </row>
    <row r="13" spans="2:8" x14ac:dyDescent="0.2">
      <c r="B13" s="3" t="s">
        <v>134</v>
      </c>
      <c r="C13" s="198" t="s">
        <v>1</v>
      </c>
      <c r="D13" s="198" t="s">
        <v>1</v>
      </c>
      <c r="E13" s="198" t="s">
        <v>1</v>
      </c>
      <c r="F13" s="198" t="s">
        <v>1</v>
      </c>
      <c r="G13" s="198" t="s">
        <v>1</v>
      </c>
      <c r="H13" s="45"/>
    </row>
    <row r="14" spans="2:8" x14ac:dyDescent="0.2">
      <c r="B14" s="3" t="s">
        <v>135</v>
      </c>
      <c r="C14" s="334" t="s">
        <v>1</v>
      </c>
      <c r="D14" s="198" t="s">
        <v>1</v>
      </c>
      <c r="E14" s="195"/>
      <c r="F14" s="195"/>
      <c r="G14" s="195"/>
      <c r="H14" s="45"/>
    </row>
    <row r="15" spans="2:8" x14ac:dyDescent="0.2">
      <c r="B15" s="3" t="s">
        <v>136</v>
      </c>
      <c r="C15" s="198" t="s">
        <v>1</v>
      </c>
      <c r="D15" s="198" t="s">
        <v>1</v>
      </c>
      <c r="E15" s="198" t="s">
        <v>1</v>
      </c>
      <c r="F15" s="198" t="s">
        <v>1</v>
      </c>
      <c r="G15" s="195"/>
      <c r="H15" s="45"/>
    </row>
    <row r="16" spans="2:8" x14ac:dyDescent="0.2">
      <c r="B16" s="3" t="s">
        <v>386</v>
      </c>
      <c r="C16" s="198" t="s">
        <v>1</v>
      </c>
      <c r="D16" s="198" t="s">
        <v>1</v>
      </c>
      <c r="E16" s="198" t="s">
        <v>1</v>
      </c>
      <c r="F16" s="198" t="s">
        <v>1</v>
      </c>
      <c r="G16" s="198" t="s">
        <v>1</v>
      </c>
      <c r="H16" s="45"/>
    </row>
    <row r="17" spans="2:8" x14ac:dyDescent="0.2">
      <c r="B17" s="3" t="s">
        <v>137</v>
      </c>
      <c r="C17" s="198" t="s">
        <v>1</v>
      </c>
      <c r="D17" s="198" t="s">
        <v>1</v>
      </c>
      <c r="E17" s="198" t="s">
        <v>1</v>
      </c>
      <c r="F17" s="198" t="s">
        <v>1</v>
      </c>
      <c r="G17" s="198" t="s">
        <v>1</v>
      </c>
      <c r="H17" s="45"/>
    </row>
    <row r="18" spans="2:8" x14ac:dyDescent="0.2">
      <c r="B18" s="3" t="s">
        <v>138</v>
      </c>
      <c r="C18" s="198" t="s">
        <v>1</v>
      </c>
      <c r="D18" s="198" t="s">
        <v>1</v>
      </c>
      <c r="E18" s="198" t="s">
        <v>1</v>
      </c>
      <c r="F18" s="199" t="s">
        <v>1</v>
      </c>
      <c r="G18" s="198" t="s">
        <v>1</v>
      </c>
      <c r="H18" s="45"/>
    </row>
    <row r="19" spans="2:8" x14ac:dyDescent="0.2">
      <c r="B19" s="3" t="s">
        <v>139</v>
      </c>
      <c r="C19" s="198" t="s">
        <v>1</v>
      </c>
      <c r="D19" s="198" t="s">
        <v>1</v>
      </c>
      <c r="E19" s="198" t="s">
        <v>1</v>
      </c>
      <c r="F19" s="198" t="s">
        <v>1</v>
      </c>
      <c r="G19" s="198" t="s">
        <v>1</v>
      </c>
      <c r="H19" s="194"/>
    </row>
    <row r="21" spans="2:8" x14ac:dyDescent="0.2">
      <c r="B21" s="96" t="s">
        <v>8</v>
      </c>
      <c r="C21" s="128" t="s">
        <v>1</v>
      </c>
    </row>
    <row r="22" spans="2:8" x14ac:dyDescent="0.2">
      <c r="B22" s="2" t="s">
        <v>2</v>
      </c>
      <c r="C22" s="335" t="s">
        <v>1</v>
      </c>
    </row>
    <row r="23" spans="2:8" x14ac:dyDescent="0.2">
      <c r="B23" s="3" t="s">
        <v>3</v>
      </c>
      <c r="C23" s="335" t="s">
        <v>1</v>
      </c>
    </row>
    <row r="24" spans="2:8" x14ac:dyDescent="0.2">
      <c r="B24" s="3" t="s">
        <v>4</v>
      </c>
      <c r="C24" s="335" t="s">
        <v>1</v>
      </c>
    </row>
    <row r="25" spans="2:8" x14ac:dyDescent="0.2">
      <c r="B25" s="3" t="s">
        <v>5</v>
      </c>
      <c r="C25" s="335" t="s">
        <v>1</v>
      </c>
    </row>
    <row r="26" spans="2:8" x14ac:dyDescent="0.2">
      <c r="B26" s="3" t="s">
        <v>11</v>
      </c>
      <c r="C26" s="335" t="s">
        <v>1</v>
      </c>
      <c r="H26" s="6"/>
    </row>
    <row r="27" spans="2:8" x14ac:dyDescent="0.2">
      <c r="B27" s="3" t="s">
        <v>12</v>
      </c>
      <c r="C27" s="196" t="s">
        <v>1</v>
      </c>
      <c r="H27" s="6"/>
    </row>
    <row r="28" spans="2:8" x14ac:dyDescent="0.2">
      <c r="B28" s="3" t="s">
        <v>6</v>
      </c>
      <c r="C28" s="335" t="s">
        <v>1</v>
      </c>
    </row>
    <row r="29" spans="2:8" x14ac:dyDescent="0.2">
      <c r="C29" s="45"/>
    </row>
    <row r="33" spans="9:9" x14ac:dyDescent="0.2">
      <c r="I33" s="4"/>
    </row>
  </sheetData>
  <sheetProtection algorithmName="SHA-512" hashValue="i1Q0NzJi3cLQP4aET8V4ebbpQDrfr93wZRefNIiaWVtQV8OXA5rGRUbrSLtcu1tC7ABGUPLuMKYj03UyQHruTA==" saltValue="iR2Lif5q/BF4wW2WjRCUPQ==" spinCount="100000" sheet="1" objects="1" scenarios="1"/>
  <mergeCells count="1">
    <mergeCell ref="B9:G9"/>
  </mergeCells>
  <hyperlinks>
    <hyperlink ref="C28" r:id="rId1" xr:uid="{00000000-0004-0000-0100-000001000000}"/>
    <hyperlink ref="C24" r:id="rId2" xr:uid="{00000000-0004-0000-0100-000003000000}"/>
    <hyperlink ref="C25" r:id="rId3" xr:uid="{00000000-0004-0000-0100-000004000000}"/>
    <hyperlink ref="C26" r:id="rId4" xr:uid="{00000000-0004-0000-0100-000005000000}"/>
    <hyperlink ref="C27" r:id="rId5" xr:uid="{00000000-0004-0000-0100-000006000000}"/>
    <hyperlink ref="F13" r:id="rId6" xr:uid="{00000000-0004-0000-0100-000007000000}"/>
    <hyperlink ref="F15" r:id="rId7" xr:uid="{00000000-0004-0000-0100-000008000000}"/>
    <hyperlink ref="E13" r:id="rId8" xr:uid="{00000000-0004-0000-0100-000009000000}"/>
    <hyperlink ref="E15" r:id="rId9" xr:uid="{00000000-0004-0000-0100-00000A000000}"/>
    <hyperlink ref="E16" r:id="rId10" xr:uid="{00000000-0004-0000-0100-00000B000000}"/>
    <hyperlink ref="E19" r:id="rId11" xr:uid="{00000000-0004-0000-0100-00000C000000}"/>
    <hyperlink ref="D13" r:id="rId12" xr:uid="{00000000-0004-0000-0100-00000D000000}"/>
    <hyperlink ref="D15" r:id="rId13" xr:uid="{00000000-0004-0000-0100-00000E000000}"/>
    <hyperlink ref="D16" r:id="rId14" xr:uid="{00000000-0004-0000-0100-00000F000000}"/>
    <hyperlink ref="D19" r:id="rId15" xr:uid="{00000000-0004-0000-0100-000010000000}"/>
    <hyperlink ref="D14" r:id="rId16" xr:uid="{00000000-0004-0000-0100-000011000000}"/>
    <hyperlink ref="F19" r:id="rId17" xr:uid="{00000000-0004-0000-0100-000012000000}"/>
    <hyperlink ref="G16" r:id="rId18" xr:uid="{00000000-0004-0000-0100-000013000000}"/>
    <hyperlink ref="G19" r:id="rId19" xr:uid="{00000000-0004-0000-0100-000014000000}"/>
    <hyperlink ref="F16" r:id="rId20" xr:uid="{00000000-0004-0000-0100-000015000000}"/>
    <hyperlink ref="G13" r:id="rId21" xr:uid="{00000000-0004-0000-0100-000016000000}"/>
    <hyperlink ref="G17" r:id="rId22" xr:uid="{00000000-0004-0000-0100-000017000000}"/>
    <hyperlink ref="F17" r:id="rId23" xr:uid="{00000000-0004-0000-0100-000018000000}"/>
    <hyperlink ref="E17" r:id="rId24" xr:uid="{00000000-0004-0000-0100-000019000000}"/>
    <hyperlink ref="D17" r:id="rId25" xr:uid="{00000000-0004-0000-0100-00001A000000}"/>
    <hyperlink ref="C17" r:id="rId26" xr:uid="{00000000-0004-0000-0100-00001B000000}"/>
    <hyperlink ref="F18" r:id="rId27" xr:uid="{00000000-0004-0000-0100-00001C000000}"/>
    <hyperlink ref="G18" r:id="rId28" xr:uid="{00000000-0004-0000-0100-00001D000000}"/>
    <hyperlink ref="E18" r:id="rId29" xr:uid="{00000000-0004-0000-0100-00001E000000}"/>
    <hyperlink ref="D18" r:id="rId30" xr:uid="{00000000-0004-0000-0100-00001F000000}"/>
    <hyperlink ref="C18" r:id="rId31" xr:uid="{00000000-0004-0000-0100-000020000000}"/>
    <hyperlink ref="G12" r:id="rId32" xr:uid="{00000000-0004-0000-0100-000021000000}"/>
    <hyperlink ref="F12" r:id="rId33" xr:uid="{00000000-0004-0000-0100-000022000000}"/>
    <hyperlink ref="E12" r:id="rId34" xr:uid="{00000000-0004-0000-0100-000023000000}"/>
    <hyperlink ref="D12" r:id="rId35" xr:uid="{00000000-0004-0000-0100-000024000000}"/>
    <hyperlink ref="C12" r:id="rId36" xr:uid="{00000000-0004-0000-0100-000025000000}"/>
    <hyperlink ref="C13" r:id="rId37" xr:uid="{00000000-0004-0000-0100-000026000000}"/>
    <hyperlink ref="C15" r:id="rId38" xr:uid="{00000000-0004-0000-0100-000027000000}"/>
    <hyperlink ref="C16" r:id="rId39" xr:uid="{00000000-0004-0000-0100-000028000000}"/>
    <hyperlink ref="C19" r:id="rId40" xr:uid="{00000000-0004-0000-0100-000029000000}"/>
    <hyperlink ref="C14" r:id="rId41" xr:uid="{524E5958-1005-4F21-9763-244C5555C6CE}"/>
    <hyperlink ref="C22" r:id="rId42" xr:uid="{B5786D4F-AD64-4D1D-9F18-0E67A8BF59BF}"/>
    <hyperlink ref="C23" r:id="rId43" xr:uid="{00000000-0004-0000-0100-000002000000}"/>
  </hyperlinks>
  <pageMargins left="0.7" right="0.7" top="0.75" bottom="0.75" header="0.3" footer="0.3"/>
  <pageSetup paperSize="8" orientation="landscape" horizontalDpi="360" verticalDpi="360" r:id="rId44"/>
  <headerFooter>
    <oddHeader>&amp;C&amp;"Calibri"&amp;8&amp;K000000 C2 - INTERNAL&amp;1#_x000D_</oddHeader>
  </headerFooter>
  <drawing r:id="rId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3:H55"/>
  <sheetViews>
    <sheetView showGridLines="0" workbookViewId="0">
      <selection activeCell="B11" sqref="B11"/>
    </sheetView>
  </sheetViews>
  <sheetFormatPr defaultRowHeight="12.75" x14ac:dyDescent="0.2"/>
  <cols>
    <col min="2" max="2" width="22.5703125" customWidth="1"/>
    <col min="3" max="3" width="22" customWidth="1"/>
    <col min="4" max="4" width="13.42578125" customWidth="1"/>
    <col min="5" max="5" width="10.7109375" customWidth="1"/>
    <col min="6" max="6" width="16.85546875" customWidth="1"/>
    <col min="7" max="7" width="14" customWidth="1"/>
    <col min="8" max="8" width="48.28515625" customWidth="1"/>
  </cols>
  <sheetData>
    <row r="3" spans="2:8" x14ac:dyDescent="0.2">
      <c r="B3" s="6"/>
    </row>
    <row r="9" spans="2:8" ht="16.5" thickBot="1" x14ac:dyDescent="0.3">
      <c r="B9" s="227" t="s">
        <v>226</v>
      </c>
      <c r="C9" s="227"/>
      <c r="D9" s="227"/>
      <c r="E9" s="227"/>
      <c r="F9" s="227"/>
      <c r="G9" s="227"/>
      <c r="H9" s="227"/>
    </row>
    <row r="11" spans="2:8" ht="25.5" x14ac:dyDescent="0.2">
      <c r="B11" s="129" t="s">
        <v>468</v>
      </c>
      <c r="C11" s="129" t="s">
        <v>41</v>
      </c>
      <c r="D11" s="129" t="s">
        <v>222</v>
      </c>
      <c r="E11" s="129" t="s">
        <v>15</v>
      </c>
      <c r="F11" s="129" t="s">
        <v>13</v>
      </c>
      <c r="G11" s="129" t="s">
        <v>14</v>
      </c>
      <c r="H11" s="129" t="s">
        <v>21</v>
      </c>
    </row>
    <row r="12" spans="2:8" x14ac:dyDescent="0.2">
      <c r="B12" s="17" t="s">
        <v>27</v>
      </c>
      <c r="C12" s="246" t="s">
        <v>223</v>
      </c>
      <c r="D12" s="40">
        <v>0.8</v>
      </c>
      <c r="E12" s="246" t="s">
        <v>28</v>
      </c>
      <c r="F12" s="10" t="s">
        <v>18</v>
      </c>
      <c r="G12" s="10" t="s">
        <v>29</v>
      </c>
      <c r="H12" s="11"/>
    </row>
    <row r="13" spans="2:8" x14ac:dyDescent="0.2">
      <c r="B13" s="17" t="s">
        <v>220</v>
      </c>
      <c r="C13" s="247"/>
      <c r="D13" s="40">
        <v>1</v>
      </c>
      <c r="E13" s="247"/>
      <c r="F13" s="10" t="s">
        <v>18</v>
      </c>
      <c r="G13" s="44"/>
      <c r="H13" s="201"/>
    </row>
    <row r="14" spans="2:8" x14ac:dyDescent="0.2">
      <c r="B14" s="30" t="s">
        <v>129</v>
      </c>
      <c r="C14" s="247"/>
      <c r="D14" s="41">
        <v>1</v>
      </c>
      <c r="E14" s="248"/>
      <c r="F14" s="14" t="s">
        <v>221</v>
      </c>
      <c r="G14" s="200"/>
      <c r="H14" s="203" t="s">
        <v>388</v>
      </c>
    </row>
    <row r="15" spans="2:8" x14ac:dyDescent="0.2">
      <c r="B15" s="17" t="s">
        <v>30</v>
      </c>
      <c r="C15" s="247"/>
      <c r="D15" s="40">
        <v>1</v>
      </c>
      <c r="E15" s="10" t="s">
        <v>31</v>
      </c>
      <c r="F15" s="10" t="s">
        <v>18</v>
      </c>
      <c r="G15" s="10" t="s">
        <v>29</v>
      </c>
      <c r="H15" s="202"/>
    </row>
    <row r="16" spans="2:8" x14ac:dyDescent="0.2">
      <c r="B16" s="17" t="s">
        <v>24</v>
      </c>
      <c r="C16" s="247"/>
      <c r="D16" s="40">
        <v>1</v>
      </c>
      <c r="E16" s="10" t="s">
        <v>25</v>
      </c>
      <c r="F16" s="10" t="s">
        <v>18</v>
      </c>
      <c r="G16" s="10" t="s">
        <v>26</v>
      </c>
      <c r="H16" s="11"/>
    </row>
    <row r="17" spans="2:8" x14ac:dyDescent="0.2">
      <c r="B17" s="17" t="s">
        <v>19</v>
      </c>
      <c r="C17" s="248"/>
      <c r="D17" s="40">
        <v>1</v>
      </c>
      <c r="E17" s="10" t="s">
        <v>20</v>
      </c>
      <c r="F17" s="10" t="s">
        <v>18</v>
      </c>
      <c r="G17" s="10" t="s">
        <v>23</v>
      </c>
      <c r="H17" s="11" t="s">
        <v>22</v>
      </c>
    </row>
    <row r="18" spans="2:8" x14ac:dyDescent="0.2">
      <c r="B18" s="17" t="s">
        <v>35</v>
      </c>
      <c r="C18" s="246" t="s">
        <v>39</v>
      </c>
      <c r="D18" s="42">
        <v>0.75700000000000001</v>
      </c>
      <c r="E18" s="10" t="s">
        <v>36</v>
      </c>
      <c r="F18" s="10" t="s">
        <v>37</v>
      </c>
      <c r="G18" s="10" t="s">
        <v>38</v>
      </c>
      <c r="H18" s="11" t="s">
        <v>387</v>
      </c>
    </row>
    <row r="19" spans="2:8" x14ac:dyDescent="0.2">
      <c r="B19" s="17" t="s">
        <v>16</v>
      </c>
      <c r="C19" s="248"/>
      <c r="D19" s="40">
        <v>1</v>
      </c>
      <c r="E19" s="18" t="s">
        <v>17</v>
      </c>
      <c r="F19" s="18" t="s">
        <v>18</v>
      </c>
      <c r="G19" s="18"/>
      <c r="H19" s="191" t="s">
        <v>311</v>
      </c>
    </row>
    <row r="20" spans="2:8" ht="27" customHeight="1" x14ac:dyDescent="0.2">
      <c r="B20" s="43" t="s">
        <v>32</v>
      </c>
      <c r="C20" s="14" t="s">
        <v>224</v>
      </c>
      <c r="D20" s="41">
        <v>0.9</v>
      </c>
      <c r="E20" s="13" t="s">
        <v>33</v>
      </c>
      <c r="F20" s="13" t="s">
        <v>18</v>
      </c>
      <c r="G20" s="190" t="s">
        <v>34</v>
      </c>
      <c r="H20" s="193" t="s">
        <v>389</v>
      </c>
    </row>
    <row r="21" spans="2:8" ht="25.5" x14ac:dyDescent="0.2">
      <c r="B21" s="43" t="s">
        <v>44</v>
      </c>
      <c r="C21" s="249" t="s">
        <v>225</v>
      </c>
      <c r="D21" s="41">
        <v>1</v>
      </c>
      <c r="E21" s="13" t="s">
        <v>46</v>
      </c>
      <c r="F21" s="103" t="s">
        <v>18</v>
      </c>
      <c r="G21" s="14" t="s">
        <v>34</v>
      </c>
      <c r="H21" s="192"/>
    </row>
    <row r="22" spans="2:8" ht="12.75" customHeight="1" x14ac:dyDescent="0.2">
      <c r="B22" s="43" t="s">
        <v>40</v>
      </c>
      <c r="C22" s="250"/>
      <c r="D22" s="41">
        <v>1</v>
      </c>
      <c r="E22" s="13" t="s">
        <v>17</v>
      </c>
      <c r="F22" s="18" t="s">
        <v>18</v>
      </c>
      <c r="G22" s="44"/>
      <c r="H22" s="16"/>
    </row>
    <row r="23" spans="2:8" x14ac:dyDescent="0.2">
      <c r="B23" s="43" t="s">
        <v>42</v>
      </c>
      <c r="C23" s="250"/>
      <c r="D23" s="41">
        <v>1</v>
      </c>
      <c r="E23" s="246" t="s">
        <v>45</v>
      </c>
      <c r="F23" s="18" t="s">
        <v>18</v>
      </c>
      <c r="G23" s="44"/>
      <c r="H23" s="16"/>
    </row>
    <row r="24" spans="2:8" x14ac:dyDescent="0.2">
      <c r="B24" s="43" t="s">
        <v>43</v>
      </c>
      <c r="C24" s="251"/>
      <c r="D24" s="41">
        <v>0.55000000000000004</v>
      </c>
      <c r="E24" s="248"/>
      <c r="F24" s="18" t="s">
        <v>18</v>
      </c>
      <c r="G24" s="44"/>
      <c r="H24" s="16"/>
    </row>
    <row r="25" spans="2:8" x14ac:dyDescent="0.2">
      <c r="B25" s="43" t="s">
        <v>47</v>
      </c>
      <c r="C25" s="249" t="s">
        <v>53</v>
      </c>
      <c r="D25" s="44"/>
      <c r="E25" s="246" t="s">
        <v>52</v>
      </c>
      <c r="F25" s="44"/>
      <c r="G25" s="44"/>
      <c r="H25" s="16"/>
    </row>
    <row r="26" spans="2:8" x14ac:dyDescent="0.2">
      <c r="B26" s="43" t="s">
        <v>48</v>
      </c>
      <c r="C26" s="250"/>
      <c r="D26" s="44"/>
      <c r="E26" s="247"/>
      <c r="F26" s="44"/>
      <c r="G26" s="44"/>
      <c r="H26" s="16"/>
    </row>
    <row r="27" spans="2:8" x14ac:dyDescent="0.2">
      <c r="B27" s="43" t="s">
        <v>49</v>
      </c>
      <c r="C27" s="250"/>
      <c r="D27" s="44"/>
      <c r="E27" s="247"/>
      <c r="F27" s="44"/>
      <c r="G27" s="44"/>
      <c r="H27" s="16"/>
    </row>
    <row r="28" spans="2:8" x14ac:dyDescent="0.2">
      <c r="B28" s="43" t="s">
        <v>375</v>
      </c>
      <c r="C28" s="250"/>
      <c r="D28" s="44"/>
      <c r="E28" s="247"/>
      <c r="F28" s="44"/>
      <c r="G28" s="44"/>
      <c r="H28" s="16"/>
    </row>
    <row r="29" spans="2:8" x14ac:dyDescent="0.2">
      <c r="B29" s="43" t="s">
        <v>50</v>
      </c>
      <c r="C29" s="250"/>
      <c r="D29" s="44"/>
      <c r="E29" s="247"/>
      <c r="F29" s="44"/>
      <c r="G29" s="44"/>
      <c r="H29" s="16"/>
    </row>
    <row r="30" spans="2:8" x14ac:dyDescent="0.2">
      <c r="B30" s="43" t="s">
        <v>51</v>
      </c>
      <c r="C30" s="251"/>
      <c r="D30" s="44"/>
      <c r="E30" s="248"/>
      <c r="F30" s="44"/>
      <c r="G30" s="44"/>
      <c r="H30" s="16"/>
    </row>
    <row r="33" spans="2:8" ht="16.5" thickBot="1" x14ac:dyDescent="0.3">
      <c r="B33" s="227" t="s">
        <v>140</v>
      </c>
      <c r="C33" s="227"/>
      <c r="D33" s="227"/>
      <c r="E33" s="227"/>
      <c r="F33" s="227"/>
      <c r="G33" s="227"/>
      <c r="H33" s="227"/>
    </row>
    <row r="34" spans="2:8" x14ac:dyDescent="0.2">
      <c r="D34" s="6"/>
    </row>
    <row r="35" spans="2:8" x14ac:dyDescent="0.2">
      <c r="B35" s="130" t="s">
        <v>141</v>
      </c>
      <c r="C35" s="243" t="s">
        <v>142</v>
      </c>
      <c r="D35" s="244"/>
      <c r="E35" s="252" t="s">
        <v>154</v>
      </c>
      <c r="F35" s="253"/>
      <c r="G35" s="254"/>
      <c r="H35" s="130" t="s">
        <v>153</v>
      </c>
    </row>
    <row r="36" spans="2:8" ht="12.95" customHeight="1" x14ac:dyDescent="0.2">
      <c r="B36" s="245" t="s">
        <v>143</v>
      </c>
      <c r="C36" s="176" t="s">
        <v>146</v>
      </c>
      <c r="D36" s="47"/>
      <c r="E36" s="231" t="s">
        <v>216</v>
      </c>
      <c r="F36" s="229"/>
      <c r="G36" s="230"/>
      <c r="H36" s="208" t="s">
        <v>215</v>
      </c>
    </row>
    <row r="37" spans="2:8" ht="12.95" customHeight="1" x14ac:dyDescent="0.2">
      <c r="B37" s="238"/>
      <c r="C37" s="177" t="s">
        <v>57</v>
      </c>
      <c r="D37" s="49"/>
      <c r="E37" s="231">
        <v>304</v>
      </c>
      <c r="F37" s="229"/>
      <c r="G37" s="230"/>
      <c r="H37" s="208" t="s">
        <v>227</v>
      </c>
    </row>
    <row r="38" spans="2:8" ht="12.95" customHeight="1" x14ac:dyDescent="0.2">
      <c r="B38" s="238"/>
      <c r="C38" s="178" t="s">
        <v>145</v>
      </c>
      <c r="D38" s="49"/>
      <c r="E38" s="228" t="s">
        <v>329</v>
      </c>
      <c r="F38" s="229"/>
      <c r="G38" s="230"/>
      <c r="H38" s="209" t="s">
        <v>330</v>
      </c>
    </row>
    <row r="39" spans="2:8" ht="12.95" customHeight="1" x14ac:dyDescent="0.2">
      <c r="B39" s="238"/>
      <c r="C39" s="179" t="s">
        <v>144</v>
      </c>
      <c r="D39" s="49"/>
      <c r="E39" s="231">
        <v>305</v>
      </c>
      <c r="F39" s="229"/>
      <c r="G39" s="230"/>
      <c r="H39" s="208" t="s">
        <v>228</v>
      </c>
    </row>
    <row r="40" spans="2:8" ht="12.95" customHeight="1" x14ac:dyDescent="0.2">
      <c r="B40" s="238"/>
      <c r="C40" s="180" t="s">
        <v>317</v>
      </c>
      <c r="D40" s="49"/>
      <c r="E40" s="231" t="s">
        <v>331</v>
      </c>
      <c r="F40" s="229"/>
      <c r="G40" s="230"/>
      <c r="H40" s="208" t="s">
        <v>332</v>
      </c>
    </row>
    <row r="41" spans="2:8" ht="12.95" customHeight="1" x14ac:dyDescent="0.2">
      <c r="B41" s="238"/>
      <c r="C41" t="s">
        <v>321</v>
      </c>
      <c r="D41" s="49"/>
      <c r="E41" s="182" t="s">
        <v>333</v>
      </c>
      <c r="F41" s="183"/>
      <c r="G41" s="184"/>
      <c r="H41" s="208" t="s">
        <v>334</v>
      </c>
    </row>
    <row r="42" spans="2:8" ht="12.95" customHeight="1" x14ac:dyDescent="0.2">
      <c r="B42" s="238"/>
      <c r="C42" s="178" t="s">
        <v>323</v>
      </c>
      <c r="D42" s="49"/>
      <c r="E42" s="232" t="s">
        <v>335</v>
      </c>
      <c r="F42" s="233"/>
      <c r="G42" s="234"/>
      <c r="H42" s="209" t="s">
        <v>345</v>
      </c>
    </row>
    <row r="43" spans="2:8" ht="12.95" customHeight="1" x14ac:dyDescent="0.2">
      <c r="B43" s="238"/>
      <c r="C43" s="180" t="s">
        <v>72</v>
      </c>
      <c r="D43" s="49"/>
      <c r="E43" s="231">
        <v>306</v>
      </c>
      <c r="F43" s="229"/>
      <c r="G43" s="230"/>
      <c r="H43" s="208" t="s">
        <v>336</v>
      </c>
    </row>
    <row r="44" spans="2:8" ht="12.95" customHeight="1" x14ac:dyDescent="0.2">
      <c r="B44" s="238"/>
      <c r="C44" s="181" t="s">
        <v>326</v>
      </c>
      <c r="D44" s="50"/>
      <c r="E44" s="231">
        <v>303</v>
      </c>
      <c r="F44" s="229"/>
      <c r="G44" s="230"/>
      <c r="H44" s="208" t="s">
        <v>337</v>
      </c>
    </row>
    <row r="45" spans="2:8" ht="12.95" customHeight="1" x14ac:dyDescent="0.2">
      <c r="B45" s="235" t="s">
        <v>147</v>
      </c>
      <c r="C45" s="204" t="s">
        <v>149</v>
      </c>
      <c r="D45" s="47"/>
      <c r="E45" s="231">
        <v>403</v>
      </c>
      <c r="F45" s="229"/>
      <c r="G45" s="230"/>
      <c r="H45" s="208" t="s">
        <v>338</v>
      </c>
    </row>
    <row r="46" spans="2:8" ht="12.95" customHeight="1" x14ac:dyDescent="0.2">
      <c r="B46" s="236"/>
      <c r="C46" s="205" t="s">
        <v>150</v>
      </c>
      <c r="D46" s="75"/>
      <c r="E46" s="231" t="s">
        <v>340</v>
      </c>
      <c r="F46" s="229"/>
      <c r="G46" s="230"/>
      <c r="H46" s="15" t="s">
        <v>339</v>
      </c>
    </row>
    <row r="47" spans="2:8" ht="12.95" customHeight="1" x14ac:dyDescent="0.2">
      <c r="B47" s="236"/>
      <c r="C47" s="206" t="s">
        <v>148</v>
      </c>
      <c r="D47" s="49"/>
      <c r="E47" s="231">
        <v>405</v>
      </c>
      <c r="F47" s="229"/>
      <c r="G47" s="230"/>
      <c r="H47" s="208" t="s">
        <v>341</v>
      </c>
    </row>
    <row r="48" spans="2:8" ht="12.95" customHeight="1" x14ac:dyDescent="0.2">
      <c r="B48" s="236"/>
      <c r="C48" s="205" t="s">
        <v>320</v>
      </c>
      <c r="D48" s="49"/>
      <c r="E48" s="231" t="s">
        <v>342</v>
      </c>
      <c r="F48" s="229"/>
      <c r="G48" s="230"/>
      <c r="H48" s="209" t="s">
        <v>348</v>
      </c>
    </row>
    <row r="49" spans="2:8" ht="12.95" customHeight="1" x14ac:dyDescent="0.2">
      <c r="B49" s="236"/>
      <c r="C49" s="206" t="s">
        <v>152</v>
      </c>
      <c r="D49" s="49"/>
      <c r="E49" s="231" t="s">
        <v>343</v>
      </c>
      <c r="F49" s="229"/>
      <c r="G49" s="230"/>
      <c r="H49" s="208" t="s">
        <v>330</v>
      </c>
    </row>
    <row r="50" spans="2:8" ht="12.95" customHeight="1" x14ac:dyDescent="0.2">
      <c r="B50" s="236"/>
      <c r="C50" s="205" t="s">
        <v>325</v>
      </c>
      <c r="E50" s="231">
        <v>400</v>
      </c>
      <c r="F50" s="229"/>
      <c r="G50" s="230"/>
      <c r="H50" s="208" t="s">
        <v>344</v>
      </c>
    </row>
    <row r="51" spans="2:8" ht="12.95" customHeight="1" x14ac:dyDescent="0.2">
      <c r="B51" s="236"/>
      <c r="C51" s="205" t="s">
        <v>324</v>
      </c>
      <c r="E51" s="231" t="s">
        <v>346</v>
      </c>
      <c r="F51" s="229"/>
      <c r="G51" s="230"/>
      <c r="H51" s="209" t="s">
        <v>348</v>
      </c>
    </row>
    <row r="52" spans="2:8" ht="12.95" customHeight="1" x14ac:dyDescent="0.2">
      <c r="B52" s="237"/>
      <c r="C52" s="207" t="s">
        <v>151</v>
      </c>
      <c r="D52" s="50"/>
      <c r="E52" s="231">
        <v>404</v>
      </c>
      <c r="F52" s="229"/>
      <c r="G52" s="230"/>
      <c r="H52" s="209" t="s">
        <v>347</v>
      </c>
    </row>
    <row r="53" spans="2:8" ht="12.95" customHeight="1" x14ac:dyDescent="0.2">
      <c r="B53" s="238" t="s">
        <v>195</v>
      </c>
      <c r="C53" s="46" t="s">
        <v>318</v>
      </c>
      <c r="D53" s="46"/>
      <c r="E53" s="231" t="s">
        <v>327</v>
      </c>
      <c r="F53" s="229"/>
      <c r="G53" s="230"/>
      <c r="H53" s="209" t="s">
        <v>349</v>
      </c>
    </row>
    <row r="54" spans="2:8" ht="12.95" customHeight="1" x14ac:dyDescent="0.2">
      <c r="B54" s="238"/>
      <c r="C54" t="s">
        <v>319</v>
      </c>
      <c r="E54" s="240" t="s">
        <v>328</v>
      </c>
      <c r="F54" s="241"/>
      <c r="G54" s="242"/>
      <c r="H54" s="209" t="s">
        <v>351</v>
      </c>
    </row>
    <row r="55" spans="2:8" ht="12.95" customHeight="1" x14ac:dyDescent="0.2">
      <c r="B55" s="239"/>
      <c r="C55" s="2" t="s">
        <v>322</v>
      </c>
      <c r="D55" s="2"/>
      <c r="E55" s="231" t="s">
        <v>350</v>
      </c>
      <c r="F55" s="229"/>
      <c r="G55" s="230"/>
      <c r="H55" s="209" t="s">
        <v>349</v>
      </c>
    </row>
  </sheetData>
  <mergeCells count="33">
    <mergeCell ref="B9:H9"/>
    <mergeCell ref="C35:D35"/>
    <mergeCell ref="B36:B44"/>
    <mergeCell ref="C12:C17"/>
    <mergeCell ref="C25:C30"/>
    <mergeCell ref="E23:E24"/>
    <mergeCell ref="E25:E30"/>
    <mergeCell ref="E12:E14"/>
    <mergeCell ref="C18:C19"/>
    <mergeCell ref="C21:C24"/>
    <mergeCell ref="E43:G43"/>
    <mergeCell ref="E44:G44"/>
    <mergeCell ref="B33:H33"/>
    <mergeCell ref="E35:G35"/>
    <mergeCell ref="E36:G36"/>
    <mergeCell ref="E37:G37"/>
    <mergeCell ref="E50:G50"/>
    <mergeCell ref="E51:G51"/>
    <mergeCell ref="E52:G52"/>
    <mergeCell ref="E53:G53"/>
    <mergeCell ref="B45:B52"/>
    <mergeCell ref="B53:B55"/>
    <mergeCell ref="E55:G55"/>
    <mergeCell ref="E54:G54"/>
    <mergeCell ref="E38:G38"/>
    <mergeCell ref="E46:G46"/>
    <mergeCell ref="E40:G40"/>
    <mergeCell ref="E48:G48"/>
    <mergeCell ref="E49:G49"/>
    <mergeCell ref="E39:G39"/>
    <mergeCell ref="E45:G45"/>
    <mergeCell ref="E42:G42"/>
    <mergeCell ref="E47:G47"/>
  </mergeCells>
  <pageMargins left="0.7" right="0.7" top="0.75" bottom="0.75" header="0.3" footer="0.3"/>
  <pageSetup paperSize="8" orientation="landscape" horizontalDpi="360" verticalDpi="360" r:id="rId1"/>
  <headerFooter>
    <oddHeader>&amp;C&amp;"Calibri"&amp;8&amp;K000000 C2 - INTERNAL&amp;1#_x000D_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3:H36"/>
  <sheetViews>
    <sheetView showGridLines="0" zoomScaleNormal="100" workbookViewId="0">
      <selection activeCell="D29" sqref="D29"/>
    </sheetView>
  </sheetViews>
  <sheetFormatPr defaultRowHeight="12.75" x14ac:dyDescent="0.2"/>
  <cols>
    <col min="2" max="2" width="22.7109375" customWidth="1"/>
    <col min="3" max="3" width="17.28515625" customWidth="1"/>
    <col min="4" max="8" width="10.7109375" customWidth="1"/>
    <col min="9" max="9" width="7.28515625" customWidth="1"/>
  </cols>
  <sheetData>
    <row r="3" spans="2:8" x14ac:dyDescent="0.2">
      <c r="H3" s="6"/>
    </row>
    <row r="9" spans="2:8" ht="16.5" thickBot="1" x14ac:dyDescent="0.3">
      <c r="B9" s="227" t="s">
        <v>56</v>
      </c>
      <c r="C9" s="227"/>
      <c r="D9" s="227"/>
      <c r="E9" s="227"/>
      <c r="F9" s="227"/>
      <c r="G9" s="227"/>
      <c r="H9" s="227"/>
    </row>
    <row r="11" spans="2:8" x14ac:dyDescent="0.2">
      <c r="B11" s="74" t="s">
        <v>213</v>
      </c>
      <c r="C11" s="74" t="s">
        <v>214</v>
      </c>
      <c r="D11" s="259" t="s">
        <v>217</v>
      </c>
      <c r="E11" s="260"/>
      <c r="F11" s="260"/>
      <c r="G11" s="260"/>
      <c r="H11" s="261"/>
    </row>
    <row r="12" spans="2:8" x14ac:dyDescent="0.2">
      <c r="B12" s="71" t="s">
        <v>216</v>
      </c>
      <c r="C12" s="73" t="s">
        <v>215</v>
      </c>
      <c r="D12" s="67" t="s">
        <v>219</v>
      </c>
      <c r="E12" s="67"/>
      <c r="F12" s="67"/>
      <c r="G12" s="67"/>
      <c r="H12" s="68"/>
    </row>
    <row r="13" spans="2:8" x14ac:dyDescent="0.2">
      <c r="B13" s="140"/>
      <c r="C13" s="141"/>
      <c r="D13" s="31" t="s">
        <v>281</v>
      </c>
      <c r="E13" s="31"/>
      <c r="F13" s="31"/>
      <c r="G13" s="31"/>
      <c r="H13" s="142"/>
    </row>
    <row r="14" spans="2:8" x14ac:dyDescent="0.2">
      <c r="B14" s="90"/>
      <c r="C14" s="72"/>
      <c r="D14" s="69" t="s">
        <v>230</v>
      </c>
      <c r="E14" s="69"/>
      <c r="F14" s="69"/>
      <c r="G14" s="69"/>
      <c r="H14" s="70"/>
    </row>
    <row r="16" spans="2:8" ht="14.25" x14ac:dyDescent="0.2">
      <c r="B16" s="84" t="s">
        <v>352</v>
      </c>
      <c r="C16" s="84"/>
      <c r="D16" s="85"/>
      <c r="E16" s="85"/>
      <c r="F16" s="85"/>
      <c r="G16" s="85"/>
      <c r="H16" s="85"/>
    </row>
    <row r="17" spans="2:8" x14ac:dyDescent="0.2">
      <c r="B17" s="20" t="s">
        <v>82</v>
      </c>
      <c r="C17" s="20" t="s">
        <v>468</v>
      </c>
      <c r="D17" s="20">
        <v>2024</v>
      </c>
      <c r="E17" s="20">
        <v>2023</v>
      </c>
      <c r="F17" s="20">
        <v>2022</v>
      </c>
      <c r="G17" s="20">
        <v>2021</v>
      </c>
      <c r="H17" s="20">
        <v>2020</v>
      </c>
    </row>
    <row r="18" spans="2:8" x14ac:dyDescent="0.2">
      <c r="B18" s="262" t="s">
        <v>376</v>
      </c>
      <c r="C18" s="9" t="s">
        <v>27</v>
      </c>
      <c r="D18" s="76">
        <v>8393</v>
      </c>
      <c r="E18" s="77">
        <v>6557</v>
      </c>
      <c r="F18" s="77">
        <v>4246</v>
      </c>
      <c r="G18" s="77">
        <v>5052</v>
      </c>
      <c r="H18" s="77">
        <v>6342</v>
      </c>
    </row>
    <row r="19" spans="2:8" ht="12.75" customHeight="1" x14ac:dyDescent="0.2">
      <c r="B19" s="263"/>
      <c r="C19" s="12" t="s">
        <v>35</v>
      </c>
      <c r="D19" s="78">
        <v>232</v>
      </c>
      <c r="E19" s="77">
        <v>785</v>
      </c>
      <c r="F19" s="77">
        <v>583</v>
      </c>
      <c r="G19" s="77">
        <v>910</v>
      </c>
      <c r="H19" s="77">
        <v>950</v>
      </c>
    </row>
    <row r="20" spans="2:8" x14ac:dyDescent="0.2">
      <c r="B20" s="263"/>
      <c r="C20" s="9" t="s">
        <v>30</v>
      </c>
      <c r="D20" s="76">
        <v>107</v>
      </c>
      <c r="E20" s="77">
        <v>140</v>
      </c>
      <c r="F20" s="77">
        <v>164</v>
      </c>
      <c r="G20" s="77">
        <v>162</v>
      </c>
      <c r="H20" s="77">
        <v>160</v>
      </c>
    </row>
    <row r="21" spans="2:8" x14ac:dyDescent="0.2">
      <c r="B21" s="263"/>
      <c r="C21" s="9" t="s">
        <v>32</v>
      </c>
      <c r="D21" s="77">
        <v>0</v>
      </c>
      <c r="E21" s="77">
        <v>884</v>
      </c>
      <c r="F21" s="77">
        <v>750.51078350237697</v>
      </c>
      <c r="G21" s="77">
        <v>547</v>
      </c>
      <c r="H21" s="77">
        <v>788</v>
      </c>
    </row>
    <row r="22" spans="2:8" x14ac:dyDescent="0.2">
      <c r="B22" s="263"/>
      <c r="C22" s="17" t="s">
        <v>55</v>
      </c>
      <c r="D22" s="77">
        <v>1</v>
      </c>
      <c r="E22" s="77">
        <v>1</v>
      </c>
      <c r="F22" s="77">
        <v>2</v>
      </c>
      <c r="G22" s="77">
        <v>2</v>
      </c>
      <c r="H22" s="77">
        <v>2</v>
      </c>
    </row>
    <row r="23" spans="2:8" x14ac:dyDescent="0.2">
      <c r="B23" s="264"/>
      <c r="C23" s="21" t="s">
        <v>78</v>
      </c>
      <c r="D23" s="79">
        <f>SUM(D18:D22)</f>
        <v>8733</v>
      </c>
      <c r="E23" s="79">
        <f>SUM(E18:E22)</f>
        <v>8367</v>
      </c>
      <c r="F23" s="79">
        <f>SUM(F18:F22)</f>
        <v>5745.5107835023773</v>
      </c>
      <c r="G23" s="79">
        <f>SUM(G18:G22)</f>
        <v>6673</v>
      </c>
      <c r="H23" s="79">
        <f>SUM(H18:H22)</f>
        <v>8242</v>
      </c>
    </row>
    <row r="24" spans="2:8" x14ac:dyDescent="0.2">
      <c r="B24" s="256" t="s">
        <v>377</v>
      </c>
      <c r="C24" s="9" t="s">
        <v>30</v>
      </c>
      <c r="D24" s="77">
        <v>526</v>
      </c>
      <c r="E24" s="77">
        <v>526</v>
      </c>
      <c r="F24" s="77">
        <v>479</v>
      </c>
      <c r="G24" s="77">
        <v>529</v>
      </c>
      <c r="H24" s="80">
        <v>524</v>
      </c>
    </row>
    <row r="25" spans="2:8" x14ac:dyDescent="0.2">
      <c r="B25" s="257"/>
      <c r="C25" s="12" t="s">
        <v>35</v>
      </c>
      <c r="D25" s="77">
        <v>237</v>
      </c>
      <c r="E25" s="77">
        <v>96</v>
      </c>
      <c r="F25" s="77">
        <v>106</v>
      </c>
      <c r="G25" s="77">
        <v>570</v>
      </c>
      <c r="H25" s="81">
        <v>400</v>
      </c>
    </row>
    <row r="26" spans="2:8" x14ac:dyDescent="0.2">
      <c r="B26" s="257"/>
      <c r="C26" s="9" t="s">
        <v>27</v>
      </c>
      <c r="D26" s="77">
        <v>52</v>
      </c>
      <c r="E26" s="77">
        <v>37</v>
      </c>
      <c r="F26" s="77">
        <v>96</v>
      </c>
      <c r="G26" s="77">
        <v>79</v>
      </c>
      <c r="H26" s="80">
        <v>34</v>
      </c>
    </row>
    <row r="27" spans="2:8" x14ac:dyDescent="0.2">
      <c r="B27" s="257"/>
      <c r="C27" s="9" t="s">
        <v>32</v>
      </c>
      <c r="D27" s="77">
        <v>0</v>
      </c>
      <c r="E27" s="77">
        <v>1361</v>
      </c>
      <c r="F27" s="77">
        <v>1518</v>
      </c>
      <c r="G27" s="77">
        <v>1632</v>
      </c>
      <c r="H27" s="80">
        <v>1714</v>
      </c>
    </row>
    <row r="28" spans="2:8" ht="12.75" customHeight="1" x14ac:dyDescent="0.2">
      <c r="B28" s="257"/>
      <c r="C28" s="17" t="s">
        <v>55</v>
      </c>
      <c r="D28" s="77">
        <v>3</v>
      </c>
      <c r="E28" s="77">
        <v>7</v>
      </c>
      <c r="F28" s="77">
        <v>10</v>
      </c>
      <c r="G28" s="77">
        <v>18</v>
      </c>
      <c r="H28" s="77">
        <v>22</v>
      </c>
    </row>
    <row r="29" spans="2:8" x14ac:dyDescent="0.2">
      <c r="B29" s="258"/>
      <c r="C29" s="21" t="s">
        <v>78</v>
      </c>
      <c r="D29" s="79">
        <f>SUM(D24:D28)</f>
        <v>818</v>
      </c>
      <c r="E29" s="79">
        <f>SUM(E24:E28)</f>
        <v>2027</v>
      </c>
      <c r="F29" s="79">
        <f>SUM(F24:F28)</f>
        <v>2209</v>
      </c>
      <c r="G29" s="79">
        <f>SUM(G24:G28)</f>
        <v>2828</v>
      </c>
      <c r="H29" s="79">
        <f>SUM(H24:H28)</f>
        <v>2694</v>
      </c>
    </row>
    <row r="30" spans="2:8" x14ac:dyDescent="0.2">
      <c r="B30" s="256" t="s">
        <v>229</v>
      </c>
      <c r="C30" s="9" t="s">
        <v>27</v>
      </c>
      <c r="D30" s="76">
        <v>288</v>
      </c>
      <c r="E30" s="77">
        <v>209</v>
      </c>
      <c r="F30" s="77">
        <v>189</v>
      </c>
      <c r="G30" s="77">
        <v>217</v>
      </c>
      <c r="H30" s="80">
        <v>315</v>
      </c>
    </row>
    <row r="31" spans="2:8" x14ac:dyDescent="0.2">
      <c r="B31" s="257"/>
      <c r="C31" s="9" t="s">
        <v>35</v>
      </c>
      <c r="D31" s="76">
        <v>36</v>
      </c>
      <c r="E31" s="77">
        <v>28</v>
      </c>
      <c r="F31" s="77">
        <v>28</v>
      </c>
      <c r="G31" s="77">
        <v>28</v>
      </c>
      <c r="H31" s="44"/>
    </row>
    <row r="32" spans="2:8" ht="12.75" customHeight="1" x14ac:dyDescent="0.2">
      <c r="B32" s="257"/>
      <c r="C32" s="17" t="s">
        <v>32</v>
      </c>
      <c r="D32" s="83">
        <v>0</v>
      </c>
      <c r="E32" s="77">
        <v>7</v>
      </c>
      <c r="F32" s="77">
        <v>7</v>
      </c>
      <c r="G32" s="77">
        <v>9</v>
      </c>
      <c r="H32" s="82">
        <v>6</v>
      </c>
    </row>
    <row r="33" spans="2:8" x14ac:dyDescent="0.2">
      <c r="B33" s="257"/>
      <c r="C33" s="9" t="s">
        <v>55</v>
      </c>
      <c r="D33" s="76">
        <v>1</v>
      </c>
      <c r="E33" s="83">
        <v>0</v>
      </c>
      <c r="F33" s="83">
        <v>0</v>
      </c>
      <c r="G33" s="83">
        <v>0</v>
      </c>
      <c r="H33" s="83">
        <v>0</v>
      </c>
    </row>
    <row r="34" spans="2:8" x14ac:dyDescent="0.2">
      <c r="B34" s="258"/>
      <c r="C34" s="21" t="s">
        <v>78</v>
      </c>
      <c r="D34" s="79">
        <f>SUM(D30:D33)</f>
        <v>325</v>
      </c>
      <c r="E34" s="79">
        <f>SUM(E30:E33)</f>
        <v>244</v>
      </c>
      <c r="F34" s="79">
        <f>SUM(F30:F33)</f>
        <v>224</v>
      </c>
      <c r="G34" s="79">
        <f>SUM(G30:G33)</f>
        <v>254</v>
      </c>
      <c r="H34" s="79">
        <f>SUM(H30:H33)</f>
        <v>321</v>
      </c>
    </row>
    <row r="35" spans="2:8" ht="54.75" customHeight="1" x14ac:dyDescent="0.2">
      <c r="B35" s="255" t="s">
        <v>353</v>
      </c>
      <c r="C35" s="255"/>
      <c r="D35" s="255"/>
      <c r="E35" s="255"/>
      <c r="F35" s="255"/>
      <c r="G35" s="255"/>
      <c r="H35" s="255"/>
    </row>
    <row r="36" spans="2:8" x14ac:dyDescent="0.2">
      <c r="D36" s="143"/>
      <c r="E36" s="143"/>
      <c r="F36" s="143"/>
      <c r="G36" s="143"/>
      <c r="H36" s="143"/>
    </row>
  </sheetData>
  <mergeCells count="6">
    <mergeCell ref="B35:H35"/>
    <mergeCell ref="B30:B34"/>
    <mergeCell ref="B9:H9"/>
    <mergeCell ref="B24:B29"/>
    <mergeCell ref="D11:H11"/>
    <mergeCell ref="B18:B23"/>
  </mergeCells>
  <pageMargins left="0.7" right="0.7" top="0.75" bottom="0.75" header="0.3" footer="0.3"/>
  <pageSetup paperSize="8" orientation="portrait" horizontalDpi="360" verticalDpi="360" r:id="rId1"/>
  <headerFooter>
    <oddHeader>&amp;C&amp;"Calibri"&amp;8&amp;K000000 C2 - INTERNAL&amp;1#_x000D_</oddHeader>
  </headerFooter>
  <ignoredErrors>
    <ignoredError sqref="D23:E23 F23:H3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3:P61"/>
  <sheetViews>
    <sheetView showGridLines="0" topLeftCell="A40" workbookViewId="0">
      <selection activeCell="C53" sqref="C53"/>
    </sheetView>
  </sheetViews>
  <sheetFormatPr defaultRowHeight="12.75" x14ac:dyDescent="0.2"/>
  <cols>
    <col min="2" max="2" width="21.140625" customWidth="1"/>
    <col min="3" max="3" width="21.42578125" customWidth="1"/>
    <col min="4" max="8" width="10.7109375" customWidth="1"/>
    <col min="9" max="10" width="8.85546875" customWidth="1"/>
  </cols>
  <sheetData>
    <row r="3" spans="2:16" x14ac:dyDescent="0.2">
      <c r="H3" s="6"/>
    </row>
    <row r="6" spans="2:16" x14ac:dyDescent="0.2">
      <c r="I6" s="5"/>
    </row>
    <row r="9" spans="2:16" ht="16.5" thickBot="1" x14ac:dyDescent="0.3">
      <c r="B9" s="227" t="s">
        <v>57</v>
      </c>
      <c r="C9" s="227"/>
      <c r="D9" s="227"/>
      <c r="E9" s="227"/>
      <c r="F9" s="227"/>
      <c r="G9" s="227"/>
      <c r="H9" s="227"/>
      <c r="J9" s="5"/>
      <c r="K9" s="5"/>
      <c r="L9" s="5"/>
      <c r="M9" s="5"/>
      <c r="N9" s="5"/>
      <c r="O9" s="5"/>
      <c r="P9" s="5"/>
    </row>
    <row r="10" spans="2:16" x14ac:dyDescent="0.2">
      <c r="J10" s="5"/>
      <c r="K10" s="5"/>
      <c r="L10" s="5"/>
      <c r="M10" s="5"/>
      <c r="N10" s="5"/>
      <c r="O10" s="5"/>
      <c r="P10" s="5"/>
    </row>
    <row r="11" spans="2:16" x14ac:dyDescent="0.2">
      <c r="B11" s="74" t="s">
        <v>213</v>
      </c>
      <c r="C11" s="74" t="s">
        <v>214</v>
      </c>
      <c r="D11" s="259" t="s">
        <v>217</v>
      </c>
      <c r="E11" s="260"/>
      <c r="F11" s="260"/>
      <c r="G11" s="260"/>
      <c r="H11" s="261"/>
    </row>
    <row r="12" spans="2:16" x14ac:dyDescent="0.2">
      <c r="B12" s="158" t="s">
        <v>316</v>
      </c>
      <c r="C12" s="175"/>
      <c r="D12" s="161" t="s">
        <v>230</v>
      </c>
      <c r="E12" s="161"/>
      <c r="F12" s="161"/>
      <c r="G12" s="161"/>
      <c r="H12" s="162"/>
    </row>
    <row r="13" spans="2:16" x14ac:dyDescent="0.2">
      <c r="M13" s="5"/>
      <c r="N13" s="5"/>
      <c r="O13" s="5"/>
      <c r="P13" s="5"/>
    </row>
    <row r="14" spans="2:16" ht="14.25" x14ac:dyDescent="0.2">
      <c r="B14" s="84" t="s">
        <v>379</v>
      </c>
      <c r="C14" s="84"/>
      <c r="D14" s="85"/>
      <c r="E14" s="85"/>
      <c r="F14" s="85"/>
      <c r="G14" s="85"/>
      <c r="H14" s="85"/>
      <c r="M14" s="5"/>
      <c r="N14" s="5"/>
      <c r="O14" s="5"/>
      <c r="P14" s="5"/>
    </row>
    <row r="15" spans="2:16" x14ac:dyDescent="0.2">
      <c r="B15" s="20" t="s">
        <v>82</v>
      </c>
      <c r="C15" s="20" t="s">
        <v>468</v>
      </c>
      <c r="D15" s="20">
        <v>2024</v>
      </c>
      <c r="E15" s="20">
        <v>2023</v>
      </c>
      <c r="F15" s="20">
        <v>2022</v>
      </c>
      <c r="G15" s="20">
        <v>2021</v>
      </c>
      <c r="H15" s="20">
        <v>2020</v>
      </c>
      <c r="M15" s="5"/>
      <c r="N15" s="5"/>
      <c r="O15" s="5"/>
      <c r="P15" s="5"/>
    </row>
    <row r="16" spans="2:16" ht="12.75" customHeight="1" x14ac:dyDescent="0.2">
      <c r="B16" s="262" t="s">
        <v>58</v>
      </c>
      <c r="C16" s="17" t="s">
        <v>16</v>
      </c>
      <c r="D16" s="136">
        <v>3200</v>
      </c>
      <c r="E16" s="136">
        <v>3200</v>
      </c>
      <c r="F16" s="136">
        <v>3200</v>
      </c>
      <c r="G16" s="136">
        <v>3200</v>
      </c>
      <c r="H16" s="148">
        <v>3200</v>
      </c>
    </row>
    <row r="17" spans="2:13" x14ac:dyDescent="0.2">
      <c r="B17" s="263"/>
      <c r="C17" s="9" t="s">
        <v>24</v>
      </c>
      <c r="D17" s="136">
        <v>334</v>
      </c>
      <c r="E17" s="136">
        <v>334</v>
      </c>
      <c r="F17" s="136">
        <v>334</v>
      </c>
      <c r="G17" s="136">
        <v>334</v>
      </c>
      <c r="H17" s="137">
        <v>334</v>
      </c>
      <c r="M17" s="95"/>
    </row>
    <row r="18" spans="2:13" x14ac:dyDescent="0.2">
      <c r="B18" s="263"/>
      <c r="C18" s="9" t="s">
        <v>30</v>
      </c>
      <c r="D18" s="136">
        <v>8100</v>
      </c>
      <c r="E18" s="136">
        <v>8100</v>
      </c>
      <c r="F18" s="136">
        <v>8100</v>
      </c>
      <c r="G18" s="136">
        <v>8100</v>
      </c>
      <c r="H18" s="137">
        <v>8100</v>
      </c>
    </row>
    <row r="19" spans="2:13" x14ac:dyDescent="0.2">
      <c r="B19" s="263"/>
      <c r="C19" s="9" t="s">
        <v>27</v>
      </c>
      <c r="D19" s="136">
        <v>9690</v>
      </c>
      <c r="E19" s="136">
        <v>9434</v>
      </c>
      <c r="F19" s="136">
        <v>9434</v>
      </c>
      <c r="G19" s="136">
        <v>9434</v>
      </c>
      <c r="H19" s="137">
        <v>9434</v>
      </c>
    </row>
    <row r="20" spans="2:13" x14ac:dyDescent="0.2">
      <c r="B20" s="263"/>
      <c r="C20" s="9" t="s">
        <v>19</v>
      </c>
      <c r="D20" s="136">
        <v>412</v>
      </c>
      <c r="E20" s="136">
        <v>412</v>
      </c>
      <c r="F20" s="136">
        <v>412</v>
      </c>
      <c r="G20" s="136">
        <v>412</v>
      </c>
      <c r="H20" s="137">
        <v>412</v>
      </c>
    </row>
    <row r="21" spans="2:13" x14ac:dyDescent="0.2">
      <c r="B21" s="263"/>
      <c r="C21" s="12" t="s">
        <v>35</v>
      </c>
      <c r="D21" s="136">
        <v>3533</v>
      </c>
      <c r="E21" s="136">
        <v>3533</v>
      </c>
      <c r="F21" s="136">
        <v>3389</v>
      </c>
      <c r="G21" s="136">
        <v>3389</v>
      </c>
      <c r="H21" s="149">
        <v>3389</v>
      </c>
    </row>
    <row r="22" spans="2:13" x14ac:dyDescent="0.2">
      <c r="B22" s="263"/>
      <c r="C22" s="9" t="s">
        <v>54</v>
      </c>
      <c r="D22" s="136">
        <v>95000</v>
      </c>
      <c r="E22" s="136">
        <v>95000</v>
      </c>
      <c r="F22" s="136">
        <v>95000</v>
      </c>
      <c r="G22" s="136">
        <v>95000</v>
      </c>
      <c r="H22" s="137">
        <v>95000</v>
      </c>
    </row>
    <row r="23" spans="2:13" x14ac:dyDescent="0.2">
      <c r="B23" s="264"/>
      <c r="C23" s="21" t="s">
        <v>78</v>
      </c>
      <c r="D23" s="92">
        <f>SUM(D16:D22)</f>
        <v>120269</v>
      </c>
      <c r="E23" s="92">
        <f>SUM(E16:E22)</f>
        <v>120013</v>
      </c>
      <c r="F23" s="92">
        <f>SUM(F16:F22)</f>
        <v>119869</v>
      </c>
      <c r="G23" s="92">
        <f>SUM(G16:G22)</f>
        <v>119869</v>
      </c>
      <c r="H23" s="92">
        <f>SUM(H16:H22)</f>
        <v>119869</v>
      </c>
    </row>
    <row r="24" spans="2:13" x14ac:dyDescent="0.2">
      <c r="B24" s="262" t="s">
        <v>231</v>
      </c>
      <c r="C24" s="17" t="s">
        <v>16</v>
      </c>
      <c r="D24" s="136">
        <v>1056</v>
      </c>
      <c r="E24" s="136">
        <v>1056</v>
      </c>
      <c r="F24" s="136">
        <v>1056</v>
      </c>
      <c r="G24" s="136">
        <v>1056</v>
      </c>
      <c r="H24" s="148">
        <v>1056</v>
      </c>
    </row>
    <row r="25" spans="2:13" x14ac:dyDescent="0.2">
      <c r="B25" s="263"/>
      <c r="C25" s="9" t="s">
        <v>24</v>
      </c>
      <c r="D25" s="136">
        <v>17</v>
      </c>
      <c r="E25" s="136">
        <v>17</v>
      </c>
      <c r="F25" s="136">
        <v>17</v>
      </c>
      <c r="G25" s="136">
        <v>17</v>
      </c>
      <c r="H25" s="137">
        <v>17</v>
      </c>
    </row>
    <row r="26" spans="2:13" x14ac:dyDescent="0.2">
      <c r="B26" s="263"/>
      <c r="C26" s="9" t="s">
        <v>30</v>
      </c>
      <c r="D26" s="136">
        <v>1751</v>
      </c>
      <c r="E26" s="136">
        <v>1739</v>
      </c>
      <c r="F26" s="136">
        <v>1424</v>
      </c>
      <c r="G26" s="136">
        <v>1416</v>
      </c>
      <c r="H26" s="137">
        <v>1406</v>
      </c>
    </row>
    <row r="27" spans="2:13" x14ac:dyDescent="0.2">
      <c r="B27" s="263"/>
      <c r="C27" s="9" t="s">
        <v>27</v>
      </c>
      <c r="D27" s="136">
        <v>7322</v>
      </c>
      <c r="E27" s="136">
        <v>6929</v>
      </c>
      <c r="F27" s="136">
        <v>6039</v>
      </c>
      <c r="G27" s="136">
        <v>5941</v>
      </c>
      <c r="H27" s="137">
        <v>5831</v>
      </c>
    </row>
    <row r="28" spans="2:13" x14ac:dyDescent="0.2">
      <c r="B28" s="263"/>
      <c r="C28" s="9" t="s">
        <v>19</v>
      </c>
      <c r="D28" s="136">
        <v>221</v>
      </c>
      <c r="E28" s="136">
        <v>221</v>
      </c>
      <c r="F28" s="136">
        <v>221</v>
      </c>
      <c r="G28" s="136">
        <v>219</v>
      </c>
      <c r="H28" s="137">
        <v>219</v>
      </c>
    </row>
    <row r="29" spans="2:13" x14ac:dyDescent="0.2">
      <c r="B29" s="263"/>
      <c r="C29" s="12" t="s">
        <v>35</v>
      </c>
      <c r="D29" s="136">
        <v>2748</v>
      </c>
      <c r="E29" s="136">
        <v>2715</v>
      </c>
      <c r="F29" s="136">
        <v>2675</v>
      </c>
      <c r="G29" s="136">
        <v>2594</v>
      </c>
      <c r="H29" s="149">
        <v>2454</v>
      </c>
    </row>
    <row r="30" spans="2:13" x14ac:dyDescent="0.2">
      <c r="B30" s="263"/>
      <c r="C30" s="9" t="s">
        <v>54</v>
      </c>
      <c r="D30" s="136">
        <v>6877</v>
      </c>
      <c r="E30" s="136">
        <v>6853</v>
      </c>
      <c r="F30" s="136">
        <v>6830</v>
      </c>
      <c r="G30" s="136">
        <v>6826</v>
      </c>
      <c r="H30" s="137">
        <v>6813</v>
      </c>
    </row>
    <row r="31" spans="2:13" x14ac:dyDescent="0.2">
      <c r="B31" s="264"/>
      <c r="C31" s="21" t="s">
        <v>78</v>
      </c>
      <c r="D31" s="92">
        <f>SUM(D24:D30)</f>
        <v>19992</v>
      </c>
      <c r="E31" s="92">
        <f>SUM(E24:E30)</f>
        <v>19530</v>
      </c>
      <c r="F31" s="92">
        <f>SUM(F24:F30)</f>
        <v>18262</v>
      </c>
      <c r="G31" s="92">
        <f>SUM(G24:G30)</f>
        <v>18069</v>
      </c>
      <c r="H31" s="92">
        <f>SUM(H24:H30)</f>
        <v>17796</v>
      </c>
    </row>
    <row r="32" spans="2:13" ht="12.75" customHeight="1" x14ac:dyDescent="0.2">
      <c r="B32" s="262" t="s">
        <v>102</v>
      </c>
      <c r="C32" s="17" t="s">
        <v>16</v>
      </c>
      <c r="D32" s="148">
        <v>356</v>
      </c>
      <c r="E32" s="150">
        <v>333</v>
      </c>
      <c r="F32" s="150">
        <v>333</v>
      </c>
      <c r="G32" s="150">
        <v>316</v>
      </c>
      <c r="H32" s="44"/>
    </row>
    <row r="33" spans="2:8" x14ac:dyDescent="0.2">
      <c r="B33" s="263"/>
      <c r="C33" s="9" t="s">
        <v>24</v>
      </c>
      <c r="D33" s="148">
        <v>2</v>
      </c>
      <c r="E33" s="150">
        <v>2</v>
      </c>
      <c r="F33" s="150">
        <v>2</v>
      </c>
      <c r="G33" s="150">
        <v>2</v>
      </c>
      <c r="H33" s="44"/>
    </row>
    <row r="34" spans="2:8" x14ac:dyDescent="0.2">
      <c r="B34" s="263"/>
      <c r="C34" s="9" t="s">
        <v>30</v>
      </c>
      <c r="D34" s="148">
        <v>50</v>
      </c>
      <c r="E34" s="150">
        <v>50</v>
      </c>
      <c r="F34" s="150">
        <v>28</v>
      </c>
      <c r="G34" s="150">
        <v>22</v>
      </c>
      <c r="H34" s="44"/>
    </row>
    <row r="35" spans="2:8" x14ac:dyDescent="0.2">
      <c r="B35" s="263"/>
      <c r="C35" s="9" t="s">
        <v>27</v>
      </c>
      <c r="D35" s="148">
        <v>183</v>
      </c>
      <c r="E35" s="150">
        <v>147</v>
      </c>
      <c r="F35" s="150">
        <v>118</v>
      </c>
      <c r="G35" s="150">
        <v>101</v>
      </c>
      <c r="H35" s="44"/>
    </row>
    <row r="36" spans="2:8" x14ac:dyDescent="0.2">
      <c r="B36" s="263"/>
      <c r="C36" s="9" t="s">
        <v>19</v>
      </c>
      <c r="D36" s="148">
        <v>95</v>
      </c>
      <c r="E36" s="150">
        <v>95</v>
      </c>
      <c r="F36" s="150">
        <v>94</v>
      </c>
      <c r="G36" s="150">
        <v>47</v>
      </c>
      <c r="H36" s="44"/>
    </row>
    <row r="37" spans="2:8" x14ac:dyDescent="0.2">
      <c r="B37" s="263"/>
      <c r="C37" s="12" t="s">
        <v>35</v>
      </c>
      <c r="D37" s="148">
        <v>52</v>
      </c>
      <c r="E37" s="150">
        <v>23</v>
      </c>
      <c r="F37" s="150">
        <v>15</v>
      </c>
      <c r="G37" s="150">
        <v>15</v>
      </c>
      <c r="H37" s="44"/>
    </row>
    <row r="38" spans="2:8" x14ac:dyDescent="0.2">
      <c r="B38" s="263"/>
      <c r="C38" s="9" t="s">
        <v>54</v>
      </c>
      <c r="D38" s="148">
        <v>187</v>
      </c>
      <c r="E38" s="150">
        <v>168</v>
      </c>
      <c r="F38" s="150">
        <v>158</v>
      </c>
      <c r="G38" s="150">
        <v>134</v>
      </c>
      <c r="H38" s="44"/>
    </row>
    <row r="39" spans="2:8" x14ac:dyDescent="0.2">
      <c r="B39" s="264"/>
      <c r="C39" s="21" t="s">
        <v>78</v>
      </c>
      <c r="D39" s="92">
        <f>SUM(D32:D38)</f>
        <v>925</v>
      </c>
      <c r="E39" s="92">
        <f>SUM(E32:E38)</f>
        <v>818</v>
      </c>
      <c r="F39" s="92">
        <f>SUM(F32:F38)</f>
        <v>748</v>
      </c>
      <c r="G39" s="92">
        <f>SUM(G32:G38)</f>
        <v>637</v>
      </c>
      <c r="H39" s="44"/>
    </row>
    <row r="40" spans="2:8" ht="33.75" customHeight="1" x14ac:dyDescent="0.2">
      <c r="B40" s="268" t="s">
        <v>354</v>
      </c>
      <c r="C40" s="268"/>
      <c r="D40" s="268"/>
      <c r="E40" s="268"/>
      <c r="F40" s="268"/>
      <c r="G40" s="268"/>
      <c r="H40" s="268"/>
    </row>
    <row r="42" spans="2:8" ht="12.75" customHeight="1" x14ac:dyDescent="0.2">
      <c r="B42" s="84" t="s">
        <v>378</v>
      </c>
      <c r="C42" s="84"/>
      <c r="D42" s="85"/>
      <c r="E42" s="85"/>
      <c r="F42" s="85"/>
      <c r="G42" s="85"/>
      <c r="H42" s="85"/>
    </row>
    <row r="43" spans="2:8" x14ac:dyDescent="0.2">
      <c r="B43" s="20" t="s">
        <v>82</v>
      </c>
      <c r="C43" s="20" t="s">
        <v>468</v>
      </c>
      <c r="D43" s="20">
        <v>2024</v>
      </c>
      <c r="E43" s="20">
        <v>2023</v>
      </c>
      <c r="F43" s="20">
        <v>2022</v>
      </c>
      <c r="G43" s="20">
        <v>2021</v>
      </c>
      <c r="H43" s="20">
        <v>2020</v>
      </c>
    </row>
    <row r="44" spans="2:8" x14ac:dyDescent="0.2">
      <c r="B44" s="262" t="s">
        <v>232</v>
      </c>
      <c r="C44" s="17" t="s">
        <v>16</v>
      </c>
      <c r="D44" s="51" t="s">
        <v>212</v>
      </c>
      <c r="E44" s="86" t="s">
        <v>212</v>
      </c>
      <c r="F44" s="86" t="s">
        <v>212</v>
      </c>
      <c r="G44" s="86" t="s">
        <v>212</v>
      </c>
      <c r="H44" s="51" t="s">
        <v>212</v>
      </c>
    </row>
    <row r="45" spans="2:8" x14ac:dyDescent="0.2">
      <c r="B45" s="263"/>
      <c r="C45" s="9" t="s">
        <v>32</v>
      </c>
      <c r="D45" s="51" t="s">
        <v>212</v>
      </c>
      <c r="E45" s="86" t="s">
        <v>212</v>
      </c>
      <c r="F45" s="86" t="s">
        <v>212</v>
      </c>
      <c r="G45" s="86" t="s">
        <v>212</v>
      </c>
      <c r="H45" s="87" t="s">
        <v>212</v>
      </c>
    </row>
    <row r="46" spans="2:8" x14ac:dyDescent="0.2">
      <c r="B46" s="263"/>
      <c r="C46" s="9" t="s">
        <v>30</v>
      </c>
      <c r="D46" s="51" t="s">
        <v>212</v>
      </c>
      <c r="E46" s="86" t="s">
        <v>212</v>
      </c>
      <c r="F46" s="86" t="s">
        <v>212</v>
      </c>
      <c r="G46" s="86" t="s">
        <v>212</v>
      </c>
      <c r="H46" s="87" t="s">
        <v>212</v>
      </c>
    </row>
    <row r="47" spans="2:8" x14ac:dyDescent="0.2">
      <c r="B47" s="263"/>
      <c r="C47" s="9" t="s">
        <v>27</v>
      </c>
      <c r="D47" s="51" t="s">
        <v>212</v>
      </c>
      <c r="E47" s="86" t="s">
        <v>212</v>
      </c>
      <c r="F47" s="86" t="s">
        <v>212</v>
      </c>
      <c r="G47" s="86" t="s">
        <v>212</v>
      </c>
      <c r="H47" s="87" t="s">
        <v>212</v>
      </c>
    </row>
    <row r="48" spans="2:8" x14ac:dyDescent="0.2">
      <c r="B48" s="263"/>
      <c r="C48" s="12" t="s">
        <v>35</v>
      </c>
      <c r="D48" s="88" t="s">
        <v>212</v>
      </c>
      <c r="E48" s="86" t="s">
        <v>212</v>
      </c>
      <c r="F48" s="86" t="s">
        <v>212</v>
      </c>
      <c r="G48" s="86" t="s">
        <v>212</v>
      </c>
      <c r="H48" s="89" t="s">
        <v>212</v>
      </c>
    </row>
    <row r="49" spans="2:8" x14ac:dyDescent="0.2">
      <c r="B49" s="264"/>
      <c r="C49" s="9" t="s">
        <v>54</v>
      </c>
      <c r="D49" s="51" t="s">
        <v>212</v>
      </c>
      <c r="E49" s="86" t="s">
        <v>212</v>
      </c>
      <c r="F49" s="86" t="s">
        <v>212</v>
      </c>
      <c r="G49" s="86" t="s">
        <v>212</v>
      </c>
      <c r="H49" s="87" t="s">
        <v>212</v>
      </c>
    </row>
    <row r="51" spans="2:8" x14ac:dyDescent="0.2">
      <c r="B51" s="84" t="s">
        <v>240</v>
      </c>
      <c r="C51" s="84"/>
      <c r="D51" s="85"/>
      <c r="E51" s="85"/>
      <c r="F51" s="85"/>
      <c r="G51" s="85"/>
      <c r="H51" s="85"/>
    </row>
    <row r="52" spans="2:8" x14ac:dyDescent="0.2">
      <c r="B52" s="20"/>
      <c r="C52" s="20"/>
      <c r="D52" s="265" t="s">
        <v>233</v>
      </c>
      <c r="E52" s="266"/>
      <c r="F52" s="266"/>
      <c r="G52" s="266"/>
      <c r="H52" s="267"/>
    </row>
    <row r="53" spans="2:8" ht="24.75" customHeight="1" x14ac:dyDescent="0.2">
      <c r="B53" s="93" t="s">
        <v>239</v>
      </c>
      <c r="C53" s="93" t="s">
        <v>468</v>
      </c>
      <c r="D53" s="94" t="s">
        <v>234</v>
      </c>
      <c r="E53" s="94" t="s">
        <v>235</v>
      </c>
      <c r="F53" s="94" t="s">
        <v>236</v>
      </c>
      <c r="G53" s="94" t="s">
        <v>237</v>
      </c>
      <c r="H53" s="94" t="s">
        <v>238</v>
      </c>
    </row>
    <row r="54" spans="2:8" x14ac:dyDescent="0.2">
      <c r="B54" s="17" t="s">
        <v>17</v>
      </c>
      <c r="C54" s="17" t="s">
        <v>16</v>
      </c>
      <c r="D54" s="210">
        <v>0</v>
      </c>
      <c r="E54" s="210">
        <v>17</v>
      </c>
      <c r="F54" s="210">
        <v>13</v>
      </c>
      <c r="G54" s="210">
        <v>21</v>
      </c>
      <c r="H54" s="210">
        <v>0</v>
      </c>
    </row>
    <row r="55" spans="2:8" x14ac:dyDescent="0.2">
      <c r="B55" s="9" t="s">
        <v>33</v>
      </c>
      <c r="C55" s="9" t="s">
        <v>32</v>
      </c>
      <c r="D55" s="210">
        <v>12</v>
      </c>
      <c r="E55" s="210">
        <v>25</v>
      </c>
      <c r="F55" s="210">
        <v>13</v>
      </c>
      <c r="G55" s="210">
        <v>4</v>
      </c>
      <c r="H55" s="210">
        <v>13</v>
      </c>
    </row>
    <row r="56" spans="2:8" x14ac:dyDescent="0.2">
      <c r="B56" s="9" t="s">
        <v>25</v>
      </c>
      <c r="C56" s="9" t="s">
        <v>24</v>
      </c>
      <c r="D56" s="210">
        <v>0</v>
      </c>
      <c r="E56" s="210">
        <v>1</v>
      </c>
      <c r="F56" s="210">
        <v>0</v>
      </c>
      <c r="G56" s="210">
        <v>7</v>
      </c>
      <c r="H56" s="210">
        <v>0</v>
      </c>
    </row>
    <row r="57" spans="2:8" x14ac:dyDescent="0.2">
      <c r="B57" s="9" t="s">
        <v>31</v>
      </c>
      <c r="C57" s="9" t="s">
        <v>30</v>
      </c>
      <c r="D57" s="210">
        <v>0</v>
      </c>
      <c r="E57" s="210">
        <v>0</v>
      </c>
      <c r="F57" s="210">
        <v>3</v>
      </c>
      <c r="G57" s="210">
        <v>0</v>
      </c>
      <c r="H57" s="210">
        <v>0</v>
      </c>
    </row>
    <row r="58" spans="2:8" x14ac:dyDescent="0.2">
      <c r="B58" s="9" t="s">
        <v>28</v>
      </c>
      <c r="C58" s="12" t="s">
        <v>27</v>
      </c>
      <c r="D58" s="210">
        <v>0</v>
      </c>
      <c r="E58" s="210">
        <v>2</v>
      </c>
      <c r="F58" s="210">
        <v>3</v>
      </c>
      <c r="G58" s="210">
        <v>4</v>
      </c>
      <c r="H58" s="210">
        <v>0</v>
      </c>
    </row>
    <row r="59" spans="2:8" x14ac:dyDescent="0.2">
      <c r="B59" s="9" t="s">
        <v>241</v>
      </c>
      <c r="C59" s="9" t="s">
        <v>19</v>
      </c>
      <c r="D59" s="210">
        <v>0</v>
      </c>
      <c r="E59" s="210">
        <v>1</v>
      </c>
      <c r="F59" s="210">
        <v>3</v>
      </c>
      <c r="G59" s="210">
        <v>0</v>
      </c>
      <c r="H59" s="210">
        <v>0</v>
      </c>
    </row>
    <row r="60" spans="2:8" x14ac:dyDescent="0.2">
      <c r="B60" s="9" t="s">
        <v>36</v>
      </c>
      <c r="C60" s="9" t="s">
        <v>35</v>
      </c>
      <c r="D60" s="210">
        <v>2</v>
      </c>
      <c r="E60" s="210">
        <v>11</v>
      </c>
      <c r="F60" s="210">
        <v>17</v>
      </c>
      <c r="G60" s="210">
        <v>19</v>
      </c>
      <c r="H60" s="210">
        <v>0</v>
      </c>
    </row>
    <row r="61" spans="2:8" x14ac:dyDescent="0.2">
      <c r="B61" s="9" t="s">
        <v>28</v>
      </c>
      <c r="C61" s="9" t="s">
        <v>54</v>
      </c>
      <c r="D61" s="210">
        <v>8</v>
      </c>
      <c r="E61" s="210">
        <v>13</v>
      </c>
      <c r="F61" s="210">
        <v>12</v>
      </c>
      <c r="G61" s="210">
        <v>0</v>
      </c>
      <c r="H61" s="210">
        <v>0</v>
      </c>
    </row>
  </sheetData>
  <mergeCells count="8">
    <mergeCell ref="D52:H52"/>
    <mergeCell ref="B40:H40"/>
    <mergeCell ref="B9:H9"/>
    <mergeCell ref="B24:B31"/>
    <mergeCell ref="B32:B39"/>
    <mergeCell ref="B44:B49"/>
    <mergeCell ref="D11:H11"/>
    <mergeCell ref="B16:B23"/>
  </mergeCells>
  <pageMargins left="0.7" right="0.7" top="0.75" bottom="0.75" header="0.3" footer="0.3"/>
  <pageSetup paperSize="8" orientation="portrait" horizontalDpi="360" verticalDpi="360" r:id="rId1"/>
  <headerFooter>
    <oddHeader>&amp;C&amp;"Calibri"&amp;8&amp;K000000 C2 - INTERNAL&amp;1#_x000D_</oddHeader>
  </headerFooter>
  <ignoredErrors>
    <ignoredError sqref="D23:H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B3:K214"/>
  <sheetViews>
    <sheetView showGridLines="0" topLeftCell="A20" zoomScaleNormal="100" workbookViewId="0">
      <selection activeCell="B75" sqref="B75:H75"/>
    </sheetView>
  </sheetViews>
  <sheetFormatPr defaultRowHeight="12.75" x14ac:dyDescent="0.2"/>
  <cols>
    <col min="2" max="2" width="23.28515625" customWidth="1"/>
    <col min="3" max="3" width="24.5703125" customWidth="1"/>
    <col min="4" max="5" width="11.85546875" customWidth="1"/>
    <col min="6" max="6" width="12.7109375" customWidth="1"/>
    <col min="7" max="7" width="13.5703125" customWidth="1"/>
    <col min="8" max="8" width="11.85546875" customWidth="1"/>
    <col min="9" max="10" width="6.140625" customWidth="1"/>
    <col min="11" max="11" width="8.28515625" customWidth="1"/>
    <col min="12" max="12" width="6.140625" customWidth="1"/>
  </cols>
  <sheetData>
    <row r="3" spans="2:11" x14ac:dyDescent="0.2">
      <c r="J3" s="6"/>
    </row>
    <row r="6" spans="2:11" x14ac:dyDescent="0.2">
      <c r="K6" s="5"/>
    </row>
    <row r="9" spans="2:11" ht="16.5" thickBot="1" x14ac:dyDescent="0.3">
      <c r="B9" s="227" t="s">
        <v>114</v>
      </c>
      <c r="C9" s="227"/>
      <c r="D9" s="227"/>
      <c r="E9" s="227"/>
      <c r="F9" s="227"/>
      <c r="G9" s="227"/>
      <c r="H9" s="227"/>
    </row>
    <row r="11" spans="2:11" x14ac:dyDescent="0.2">
      <c r="B11" s="74" t="s">
        <v>213</v>
      </c>
      <c r="C11" s="74" t="s">
        <v>214</v>
      </c>
      <c r="D11" s="278" t="s">
        <v>217</v>
      </c>
      <c r="E11" s="279"/>
      <c r="F11" s="279"/>
      <c r="G11" s="279"/>
      <c r="H11" s="280"/>
    </row>
    <row r="12" spans="2:11" x14ac:dyDescent="0.2">
      <c r="B12" s="91" t="s">
        <v>286</v>
      </c>
      <c r="C12" s="152" t="s">
        <v>283</v>
      </c>
      <c r="D12" s="152" t="s">
        <v>288</v>
      </c>
      <c r="E12" s="67"/>
      <c r="F12" s="67"/>
      <c r="G12" s="67"/>
      <c r="H12" s="68"/>
    </row>
    <row r="13" spans="2:11" x14ac:dyDescent="0.2">
      <c r="B13" s="151" t="s">
        <v>284</v>
      </c>
      <c r="C13" s="153" t="s">
        <v>282</v>
      </c>
      <c r="D13" s="153" t="s">
        <v>308</v>
      </c>
      <c r="E13" s="31"/>
      <c r="F13" s="31"/>
      <c r="G13" s="31"/>
      <c r="H13" s="142"/>
    </row>
    <row r="14" spans="2:11" x14ac:dyDescent="0.2">
      <c r="B14" s="151" t="s">
        <v>285</v>
      </c>
      <c r="C14" s="153"/>
      <c r="D14" s="153" t="s">
        <v>299</v>
      </c>
      <c r="E14" s="31"/>
      <c r="F14" s="31"/>
      <c r="G14" s="31"/>
      <c r="H14" s="142"/>
    </row>
    <row r="15" spans="2:11" x14ac:dyDescent="0.2">
      <c r="B15" s="151"/>
      <c r="C15" s="153"/>
      <c r="D15" s="153" t="s">
        <v>304</v>
      </c>
      <c r="E15" s="31"/>
      <c r="F15" s="31"/>
      <c r="G15" s="31"/>
      <c r="H15" s="142"/>
    </row>
    <row r="16" spans="2:11" x14ac:dyDescent="0.2">
      <c r="B16" s="151"/>
      <c r="C16" s="153"/>
      <c r="D16" s="153" t="s">
        <v>218</v>
      </c>
      <c r="E16" s="31"/>
      <c r="F16" s="31"/>
      <c r="G16" s="31"/>
      <c r="H16" s="142"/>
    </row>
    <row r="17" spans="2:9" x14ac:dyDescent="0.2">
      <c r="B17" s="151"/>
      <c r="C17" s="153"/>
      <c r="D17" s="153" t="s">
        <v>219</v>
      </c>
      <c r="E17" s="31"/>
      <c r="F17" s="31"/>
      <c r="G17" s="31"/>
      <c r="H17" s="142"/>
    </row>
    <row r="18" spans="2:9" x14ac:dyDescent="0.2">
      <c r="B18" s="151"/>
      <c r="C18" s="153"/>
      <c r="D18" s="153" t="s">
        <v>281</v>
      </c>
      <c r="E18" s="31"/>
      <c r="F18" s="31"/>
      <c r="G18" s="31"/>
      <c r="H18" s="142"/>
    </row>
    <row r="19" spans="2:9" x14ac:dyDescent="0.2">
      <c r="B19" s="155"/>
      <c r="C19" s="154"/>
      <c r="D19" s="154" t="s">
        <v>230</v>
      </c>
      <c r="E19" s="69"/>
      <c r="F19" s="69"/>
      <c r="G19" s="69"/>
      <c r="H19" s="70"/>
    </row>
    <row r="21" spans="2:9" ht="14.25" x14ac:dyDescent="0.2">
      <c r="B21" s="84" t="s">
        <v>380</v>
      </c>
      <c r="C21" s="84"/>
      <c r="D21" s="84"/>
      <c r="E21" s="96"/>
      <c r="F21" s="96"/>
      <c r="G21" s="96"/>
      <c r="H21" s="96"/>
    </row>
    <row r="22" spans="2:9" x14ac:dyDescent="0.2">
      <c r="B22" s="265" t="s">
        <v>118</v>
      </c>
      <c r="C22" s="267"/>
      <c r="D22" s="20">
        <v>2024</v>
      </c>
      <c r="E22" s="20">
        <v>2023</v>
      </c>
      <c r="F22" s="20">
        <v>2022</v>
      </c>
      <c r="G22" s="20">
        <v>2021</v>
      </c>
      <c r="H22" s="20">
        <v>2020</v>
      </c>
    </row>
    <row r="23" spans="2:9" ht="14.25" x14ac:dyDescent="0.2">
      <c r="B23" s="34" t="s">
        <v>355</v>
      </c>
      <c r="C23" s="35"/>
      <c r="D23" s="97">
        <v>7254.2122887904106</v>
      </c>
      <c r="E23" s="97">
        <v>9087.6170524674199</v>
      </c>
      <c r="F23" s="97">
        <v>9180</v>
      </c>
      <c r="G23" s="97">
        <v>8377</v>
      </c>
      <c r="H23" s="97">
        <v>8408</v>
      </c>
    </row>
    <row r="24" spans="2:9" x14ac:dyDescent="0.2">
      <c r="B24" s="34" t="s">
        <v>103</v>
      </c>
      <c r="C24" s="35"/>
      <c r="D24" s="97">
        <v>0</v>
      </c>
      <c r="E24" s="97">
        <v>7482.4524715919997</v>
      </c>
      <c r="F24" s="97">
        <v>8102</v>
      </c>
      <c r="G24" s="97">
        <v>8081.5631720788997</v>
      </c>
      <c r="H24" s="97">
        <v>6659</v>
      </c>
    </row>
    <row r="25" spans="2:9" x14ac:dyDescent="0.2">
      <c r="B25" s="34" t="s">
        <v>104</v>
      </c>
      <c r="C25" s="35"/>
      <c r="D25" s="97">
        <v>4847.1740158230405</v>
      </c>
      <c r="E25" s="97">
        <v>5502</v>
      </c>
      <c r="F25" s="97">
        <v>6338</v>
      </c>
      <c r="G25" s="97">
        <v>5688</v>
      </c>
      <c r="H25" s="97">
        <v>4640</v>
      </c>
    </row>
    <row r="26" spans="2:9" ht="14.25" x14ac:dyDescent="0.2">
      <c r="B26" s="34" t="s">
        <v>356</v>
      </c>
      <c r="C26" s="35"/>
      <c r="D26" s="97">
        <v>2436.63990564907</v>
      </c>
      <c r="E26" s="97">
        <v>1167.2871643948499</v>
      </c>
      <c r="F26" s="97">
        <v>1384</v>
      </c>
      <c r="G26" s="97">
        <v>2098</v>
      </c>
      <c r="H26" s="97">
        <v>2216</v>
      </c>
      <c r="I26" s="100"/>
    </row>
    <row r="27" spans="2:9" x14ac:dyDescent="0.2">
      <c r="B27" s="34" t="s">
        <v>105</v>
      </c>
      <c r="C27" s="35"/>
      <c r="D27" s="97">
        <v>362.59514723882199</v>
      </c>
      <c r="E27" s="97">
        <v>1104.7843617251101</v>
      </c>
      <c r="F27" s="97">
        <v>634</v>
      </c>
      <c r="G27" s="97">
        <v>896</v>
      </c>
      <c r="H27" s="97">
        <v>458</v>
      </c>
    </row>
    <row r="28" spans="2:9" ht="14.25" x14ac:dyDescent="0.2">
      <c r="B28" s="34" t="s">
        <v>357</v>
      </c>
      <c r="C28" s="35"/>
      <c r="D28" s="97">
        <v>756.41496390385498</v>
      </c>
      <c r="E28" s="97">
        <v>648</v>
      </c>
      <c r="F28" s="97">
        <v>497</v>
      </c>
      <c r="G28" s="97">
        <v>518.69948200772819</v>
      </c>
      <c r="H28" s="97">
        <v>692</v>
      </c>
    </row>
    <row r="29" spans="2:9" ht="14.25" x14ac:dyDescent="0.2">
      <c r="B29" s="282" t="s">
        <v>359</v>
      </c>
      <c r="C29" s="283"/>
      <c r="D29" s="25">
        <f>SUM(D23:D28)</f>
        <v>15657.036321405198</v>
      </c>
      <c r="E29" s="25">
        <f>SUM(E23:E28)</f>
        <v>24992.14105017938</v>
      </c>
      <c r="F29" s="25">
        <f>SUM(F23:F28)</f>
        <v>26135</v>
      </c>
      <c r="G29" s="25">
        <f>SUM(G23:G28)</f>
        <v>25659.262654086626</v>
      </c>
      <c r="H29" s="25">
        <f>SUM(H23:H28)</f>
        <v>23073</v>
      </c>
    </row>
    <row r="30" spans="2:9" ht="23.25" customHeight="1" x14ac:dyDescent="0.2">
      <c r="B30" s="268" t="s">
        <v>390</v>
      </c>
      <c r="C30" s="268"/>
      <c r="D30" s="268"/>
      <c r="E30" s="268"/>
      <c r="F30" s="268"/>
      <c r="G30" s="268"/>
      <c r="H30" s="268"/>
    </row>
    <row r="31" spans="2:9" ht="15.75" customHeight="1" x14ac:dyDescent="0.2">
      <c r="B31" s="277" t="s">
        <v>391</v>
      </c>
      <c r="C31" s="277"/>
      <c r="D31" s="277"/>
      <c r="E31" s="277"/>
      <c r="F31" s="277"/>
      <c r="G31" s="277"/>
      <c r="H31" s="277"/>
    </row>
    <row r="32" spans="2:9" ht="16.5" customHeight="1" x14ac:dyDescent="0.2">
      <c r="B32" s="277" t="s">
        <v>392</v>
      </c>
      <c r="C32" s="277"/>
      <c r="D32" s="277"/>
      <c r="E32" s="277"/>
      <c r="F32" s="277"/>
      <c r="G32" s="277"/>
      <c r="H32" s="277"/>
    </row>
    <row r="33" spans="2:9" ht="16.5" customHeight="1" x14ac:dyDescent="0.2">
      <c r="B33" s="277" t="s">
        <v>393</v>
      </c>
      <c r="C33" s="277"/>
      <c r="D33" s="277"/>
      <c r="E33" s="277"/>
      <c r="F33" s="277"/>
      <c r="G33" s="277"/>
      <c r="H33" s="277"/>
    </row>
    <row r="34" spans="2:9" ht="16.5" customHeight="1" x14ac:dyDescent="0.2">
      <c r="B34" s="211" t="s">
        <v>394</v>
      </c>
      <c r="C34" s="211"/>
      <c r="D34" s="211"/>
      <c r="E34" s="211"/>
      <c r="F34" s="211"/>
      <c r="G34" s="211"/>
      <c r="H34" s="211"/>
    </row>
    <row r="35" spans="2:9" ht="16.5" customHeight="1" x14ac:dyDescent="0.2">
      <c r="B35" s="211" t="s">
        <v>395</v>
      </c>
      <c r="C35" s="211"/>
      <c r="D35" s="211"/>
      <c r="E35" s="211"/>
      <c r="F35" s="211"/>
      <c r="G35" s="211"/>
      <c r="H35" s="211"/>
    </row>
    <row r="36" spans="2:9" x14ac:dyDescent="0.2">
      <c r="D36" s="100"/>
      <c r="E36" s="100"/>
      <c r="F36" s="100"/>
      <c r="G36" s="100"/>
      <c r="H36" s="100"/>
    </row>
    <row r="37" spans="2:9" ht="14.25" x14ac:dyDescent="0.2">
      <c r="B37" s="84" t="s">
        <v>383</v>
      </c>
      <c r="C37" s="84"/>
      <c r="D37" s="84"/>
      <c r="E37" s="96"/>
      <c r="F37" s="96"/>
      <c r="G37" s="96"/>
      <c r="H37" s="96"/>
    </row>
    <row r="38" spans="2:9" x14ac:dyDescent="0.2">
      <c r="B38" s="20" t="s">
        <v>98</v>
      </c>
      <c r="C38" s="20" t="s">
        <v>468</v>
      </c>
      <c r="D38" s="20">
        <v>2024</v>
      </c>
      <c r="E38" s="20">
        <v>2023</v>
      </c>
      <c r="F38" s="20">
        <v>2022</v>
      </c>
      <c r="G38" s="20">
        <v>2021</v>
      </c>
      <c r="H38" s="20">
        <v>2020</v>
      </c>
    </row>
    <row r="39" spans="2:9" x14ac:dyDescent="0.2">
      <c r="B39" s="262" t="s">
        <v>358</v>
      </c>
      <c r="C39" s="29" t="s">
        <v>24</v>
      </c>
      <c r="D39" s="97">
        <v>70</v>
      </c>
      <c r="E39" s="97">
        <v>72</v>
      </c>
      <c r="F39" s="97">
        <v>64</v>
      </c>
      <c r="G39" s="97">
        <v>94</v>
      </c>
      <c r="H39" s="97">
        <v>86.110627235363509</v>
      </c>
      <c r="I39" s="5"/>
    </row>
    <row r="40" spans="2:9" x14ac:dyDescent="0.2">
      <c r="B40" s="263"/>
      <c r="C40" s="29" t="s">
        <v>16</v>
      </c>
      <c r="D40" s="97">
        <v>49</v>
      </c>
      <c r="E40" s="97">
        <v>130</v>
      </c>
      <c r="F40" s="97">
        <v>218</v>
      </c>
      <c r="G40" s="97">
        <v>201</v>
      </c>
      <c r="H40" s="97">
        <v>338.06733497669632</v>
      </c>
      <c r="I40" s="5"/>
    </row>
    <row r="41" spans="2:9" x14ac:dyDescent="0.2">
      <c r="B41" s="263"/>
      <c r="C41" s="29" t="s">
        <v>32</v>
      </c>
      <c r="D41" s="97">
        <v>228</v>
      </c>
      <c r="E41" s="97">
        <v>667</v>
      </c>
      <c r="F41" s="97">
        <v>864</v>
      </c>
      <c r="G41" s="97">
        <v>766</v>
      </c>
      <c r="H41" s="97">
        <v>192.47220722734176</v>
      </c>
      <c r="I41" s="5"/>
    </row>
    <row r="42" spans="2:9" x14ac:dyDescent="0.2">
      <c r="B42" s="263"/>
      <c r="C42" s="29" t="s">
        <v>27</v>
      </c>
      <c r="D42" s="97">
        <v>3512</v>
      </c>
      <c r="E42" s="97">
        <v>4039</v>
      </c>
      <c r="F42" s="97">
        <v>3988</v>
      </c>
      <c r="G42" s="97">
        <v>3789</v>
      </c>
      <c r="H42" s="97">
        <v>4048.9510099001068</v>
      </c>
      <c r="I42" s="5"/>
    </row>
    <row r="43" spans="2:9" x14ac:dyDescent="0.2">
      <c r="B43" s="263"/>
      <c r="C43" s="29" t="s">
        <v>19</v>
      </c>
      <c r="D43" s="97">
        <v>46</v>
      </c>
      <c r="E43" s="97">
        <v>48</v>
      </c>
      <c r="F43" s="97">
        <v>75</v>
      </c>
      <c r="G43" s="97">
        <v>78</v>
      </c>
      <c r="H43" s="97">
        <v>83.417538291651752</v>
      </c>
      <c r="I43" s="5"/>
    </row>
    <row r="44" spans="2:9" x14ac:dyDescent="0.2">
      <c r="B44" s="263"/>
      <c r="C44" s="29" t="s">
        <v>54</v>
      </c>
      <c r="D44" s="97">
        <v>3146</v>
      </c>
      <c r="E44" s="97">
        <v>3986</v>
      </c>
      <c r="F44" s="97">
        <v>3969</v>
      </c>
      <c r="G44" s="97">
        <v>3449</v>
      </c>
      <c r="H44" s="97">
        <v>3658.8150662439407</v>
      </c>
      <c r="I44" s="5"/>
    </row>
    <row r="45" spans="2:9" x14ac:dyDescent="0.2">
      <c r="B45" s="263"/>
      <c r="C45" s="29" t="s">
        <v>129</v>
      </c>
      <c r="D45" s="97">
        <v>194</v>
      </c>
      <c r="E45" s="97">
        <v>143</v>
      </c>
      <c r="F45" s="97">
        <v>0</v>
      </c>
      <c r="G45" s="97">
        <v>0</v>
      </c>
      <c r="H45" s="97">
        <v>0</v>
      </c>
      <c r="I45" s="5"/>
    </row>
    <row r="46" spans="2:9" x14ac:dyDescent="0.2">
      <c r="B46" s="263"/>
      <c r="C46" s="29" t="s">
        <v>55</v>
      </c>
      <c r="D46" s="97">
        <v>9</v>
      </c>
      <c r="E46" s="97">
        <v>3</v>
      </c>
      <c r="F46" s="97">
        <v>2</v>
      </c>
      <c r="G46" s="97">
        <v>0</v>
      </c>
      <c r="H46" s="97">
        <v>6.5133567067056669E-2</v>
      </c>
      <c r="I46" s="5"/>
    </row>
    <row r="47" spans="2:9" ht="14.25" x14ac:dyDescent="0.2">
      <c r="B47" s="264"/>
      <c r="C47" s="21" t="s">
        <v>361</v>
      </c>
      <c r="D47" s="25">
        <f>SUM(D39:D46)</f>
        <v>7254</v>
      </c>
      <c r="E47" s="131">
        <f>SUM(E39:E46)</f>
        <v>9088</v>
      </c>
      <c r="F47" s="25">
        <f>SUM(F39:F46)</f>
        <v>9180</v>
      </c>
      <c r="G47" s="25">
        <f>SUM(G39:G46)</f>
        <v>8377</v>
      </c>
      <c r="H47" s="25">
        <f>SUM(H39:H46)</f>
        <v>8407.8989174421677</v>
      </c>
      <c r="I47" s="32"/>
    </row>
    <row r="48" spans="2:9" x14ac:dyDescent="0.2">
      <c r="B48" s="272" t="s">
        <v>360</v>
      </c>
      <c r="C48" s="29" t="s">
        <v>24</v>
      </c>
      <c r="D48" s="97">
        <v>92.709888400892794</v>
      </c>
      <c r="E48" s="97">
        <v>99.287781697746397</v>
      </c>
      <c r="F48" s="97">
        <v>117</v>
      </c>
      <c r="G48" s="97">
        <v>122</v>
      </c>
      <c r="H48" s="97">
        <v>112</v>
      </c>
      <c r="I48" s="5"/>
    </row>
    <row r="49" spans="2:9" x14ac:dyDescent="0.2">
      <c r="B49" s="273"/>
      <c r="C49" s="29" t="s">
        <v>16</v>
      </c>
      <c r="D49" s="97">
        <v>45.2410770653035</v>
      </c>
      <c r="E49" s="97">
        <v>131</v>
      </c>
      <c r="F49" s="97">
        <v>231</v>
      </c>
      <c r="G49" s="97">
        <v>327</v>
      </c>
      <c r="H49" s="97">
        <v>551</v>
      </c>
      <c r="I49" s="5"/>
    </row>
    <row r="50" spans="2:9" x14ac:dyDescent="0.2">
      <c r="B50" s="273"/>
      <c r="C50" s="29" t="s">
        <v>32</v>
      </c>
      <c r="D50" s="97">
        <v>141.344229051768</v>
      </c>
      <c r="E50" s="97">
        <v>177.31989344085201</v>
      </c>
      <c r="F50" s="97">
        <v>270</v>
      </c>
      <c r="G50" s="97">
        <v>166</v>
      </c>
      <c r="H50" s="97">
        <v>42</v>
      </c>
      <c r="I50" s="5"/>
    </row>
    <row r="51" spans="2:9" x14ac:dyDescent="0.2">
      <c r="B51" s="273"/>
      <c r="C51" s="30" t="s">
        <v>27</v>
      </c>
      <c r="D51" s="97">
        <v>1080.1365839089799</v>
      </c>
      <c r="E51" s="97">
        <v>351.19821441428502</v>
      </c>
      <c r="F51" s="97">
        <v>347</v>
      </c>
      <c r="G51" s="97">
        <v>690</v>
      </c>
      <c r="H51" s="97">
        <v>738</v>
      </c>
      <c r="I51" s="5"/>
    </row>
    <row r="52" spans="2:9" x14ac:dyDescent="0.2">
      <c r="B52" s="273"/>
      <c r="C52" s="30" t="s">
        <v>19</v>
      </c>
      <c r="D52" s="97">
        <v>41.4140420476636</v>
      </c>
      <c r="E52" s="97">
        <v>42</v>
      </c>
      <c r="F52" s="97">
        <v>66</v>
      </c>
      <c r="G52" s="97">
        <v>89</v>
      </c>
      <c r="H52" s="97">
        <v>94</v>
      </c>
      <c r="I52" s="5"/>
    </row>
    <row r="53" spans="2:9" x14ac:dyDescent="0.2">
      <c r="B53" s="273"/>
      <c r="C53" s="29" t="s">
        <v>54</v>
      </c>
      <c r="D53" s="97">
        <v>967.73530188240295</v>
      </c>
      <c r="E53" s="97">
        <v>346.58967528259802</v>
      </c>
      <c r="F53" s="97">
        <v>346</v>
      </c>
      <c r="G53" s="97">
        <v>629</v>
      </c>
      <c r="H53" s="97">
        <v>667</v>
      </c>
      <c r="I53" s="5"/>
    </row>
    <row r="54" spans="2:9" x14ac:dyDescent="0.2">
      <c r="B54" s="273"/>
      <c r="C54" s="29" t="s">
        <v>129</v>
      </c>
      <c r="D54" s="97">
        <v>59.649220047772303</v>
      </c>
      <c r="E54" s="97">
        <v>12.454172366621099</v>
      </c>
      <c r="F54" s="97">
        <v>0</v>
      </c>
      <c r="G54" s="97">
        <v>0</v>
      </c>
      <c r="H54" s="97">
        <v>0</v>
      </c>
      <c r="I54" s="5"/>
    </row>
    <row r="55" spans="2:9" x14ac:dyDescent="0.2">
      <c r="B55" s="273"/>
      <c r="C55" s="30" t="s">
        <v>55</v>
      </c>
      <c r="D55" s="97">
        <v>8.4095632442869075</v>
      </c>
      <c r="E55" s="97">
        <v>6.8650000000000002</v>
      </c>
      <c r="F55" s="97">
        <v>7</v>
      </c>
      <c r="G55" s="97">
        <v>74</v>
      </c>
      <c r="H55" s="97">
        <v>12</v>
      </c>
      <c r="I55" s="5"/>
    </row>
    <row r="56" spans="2:9" ht="14.25" x14ac:dyDescent="0.2">
      <c r="B56" s="274"/>
      <c r="C56" s="21" t="s">
        <v>361</v>
      </c>
      <c r="D56" s="25">
        <f>SUM(D48:D55)</f>
        <v>2436.63990564907</v>
      </c>
      <c r="E56" s="131">
        <f>SUM(E48:E55)</f>
        <v>1166.7147372021025</v>
      </c>
      <c r="F56" s="25">
        <f>SUM(F48:F55)</f>
        <v>1384</v>
      </c>
      <c r="G56" s="25">
        <f>SUM(G48:G55)</f>
        <v>2097</v>
      </c>
      <c r="H56" s="25">
        <f>SUM(H48:H55)</f>
        <v>2216</v>
      </c>
      <c r="I56" s="5"/>
    </row>
    <row r="57" spans="2:9" x14ac:dyDescent="0.2">
      <c r="B57" s="262" t="s">
        <v>100</v>
      </c>
      <c r="C57" s="29" t="s">
        <v>24</v>
      </c>
      <c r="D57" s="97">
        <v>26.780624751072274</v>
      </c>
      <c r="E57" s="97">
        <v>28</v>
      </c>
      <c r="F57" s="97">
        <v>29</v>
      </c>
      <c r="G57" s="97">
        <v>28</v>
      </c>
      <c r="H57" s="97">
        <v>29</v>
      </c>
      <c r="I57" s="36"/>
    </row>
    <row r="58" spans="2:9" x14ac:dyDescent="0.2">
      <c r="B58" s="263"/>
      <c r="C58" s="29" t="s">
        <v>16</v>
      </c>
      <c r="D58" s="97">
        <v>30.886360273051906</v>
      </c>
      <c r="E58" s="97">
        <v>40</v>
      </c>
      <c r="F58" s="97">
        <v>119</v>
      </c>
      <c r="G58" s="97">
        <v>165</v>
      </c>
      <c r="H58" s="97">
        <v>204</v>
      </c>
      <c r="I58" s="36"/>
    </row>
    <row r="59" spans="2:9" x14ac:dyDescent="0.2">
      <c r="B59" s="263"/>
      <c r="C59" s="29" t="s">
        <v>32</v>
      </c>
      <c r="D59" s="97">
        <v>55.568413836088958</v>
      </c>
      <c r="E59" s="97">
        <v>8952</v>
      </c>
      <c r="F59" s="97">
        <v>9740</v>
      </c>
      <c r="G59" s="97">
        <v>9572</v>
      </c>
      <c r="H59" s="97">
        <v>7608</v>
      </c>
      <c r="I59" s="36"/>
    </row>
    <row r="60" spans="2:9" x14ac:dyDescent="0.2">
      <c r="B60" s="263"/>
      <c r="C60" s="29" t="s">
        <v>30</v>
      </c>
      <c r="D60" s="97">
        <v>779.12278618918049</v>
      </c>
      <c r="E60" s="97">
        <v>735</v>
      </c>
      <c r="F60" s="97">
        <v>764</v>
      </c>
      <c r="G60" s="97">
        <v>751</v>
      </c>
      <c r="H60" s="97">
        <v>862</v>
      </c>
      <c r="I60" s="36"/>
    </row>
    <row r="61" spans="2:9" x14ac:dyDescent="0.2">
      <c r="B61" s="263"/>
      <c r="C61" s="30" t="s">
        <v>27</v>
      </c>
      <c r="D61" s="97">
        <v>2431.5440348637653</v>
      </c>
      <c r="E61" s="97">
        <v>1985</v>
      </c>
      <c r="F61" s="97">
        <v>1978</v>
      </c>
      <c r="G61" s="97">
        <v>1932</v>
      </c>
      <c r="H61" s="97">
        <v>1575</v>
      </c>
      <c r="I61" s="36"/>
    </row>
    <row r="62" spans="2:9" x14ac:dyDescent="0.2">
      <c r="B62" s="263"/>
      <c r="C62" s="30" t="s">
        <v>19</v>
      </c>
      <c r="D62" s="97">
        <v>1.908865942920009</v>
      </c>
      <c r="E62" s="97">
        <v>2</v>
      </c>
      <c r="F62" s="97">
        <v>9</v>
      </c>
      <c r="G62" s="97">
        <v>11</v>
      </c>
      <c r="H62" s="97">
        <v>13</v>
      </c>
      <c r="I62" s="36"/>
    </row>
    <row r="63" spans="2:9" x14ac:dyDescent="0.2">
      <c r="B63" s="263"/>
      <c r="C63" s="30" t="s">
        <v>35</v>
      </c>
      <c r="D63" s="97">
        <v>123.689101034483</v>
      </c>
      <c r="E63" s="97">
        <v>571</v>
      </c>
      <c r="F63" s="97">
        <v>769</v>
      </c>
      <c r="G63" s="97">
        <v>416</v>
      </c>
      <c r="H63" s="97">
        <v>403</v>
      </c>
      <c r="I63" s="36"/>
    </row>
    <row r="64" spans="2:9" x14ac:dyDescent="0.2">
      <c r="B64" s="263"/>
      <c r="C64" s="29" t="s">
        <v>54</v>
      </c>
      <c r="D64" s="97">
        <v>1635.5753825519985</v>
      </c>
      <c r="E64" s="97">
        <v>1109</v>
      </c>
      <c r="F64" s="97">
        <v>1511</v>
      </c>
      <c r="G64" s="97">
        <v>1373</v>
      </c>
      <c r="H64" s="97">
        <v>1289</v>
      </c>
      <c r="I64" s="36"/>
    </row>
    <row r="65" spans="2:9" x14ac:dyDescent="0.2">
      <c r="B65" s="263"/>
      <c r="C65" s="29" t="s">
        <v>129</v>
      </c>
      <c r="D65" s="97">
        <v>14.443482938941001</v>
      </c>
      <c r="E65" s="97">
        <v>12</v>
      </c>
      <c r="F65" s="97">
        <v>0</v>
      </c>
      <c r="G65" s="97">
        <v>0</v>
      </c>
      <c r="H65" s="97">
        <v>0</v>
      </c>
      <c r="I65" s="36"/>
    </row>
    <row r="66" spans="2:9" x14ac:dyDescent="0.2">
      <c r="B66" s="263"/>
      <c r="C66" s="30" t="s">
        <v>55</v>
      </c>
      <c r="D66" s="97">
        <v>238.68471770281809</v>
      </c>
      <c r="E66" s="97">
        <v>16</v>
      </c>
      <c r="F66" s="97">
        <v>19</v>
      </c>
      <c r="G66" s="97">
        <v>41</v>
      </c>
      <c r="H66" s="97">
        <v>8</v>
      </c>
      <c r="I66" s="36"/>
    </row>
    <row r="67" spans="2:9" x14ac:dyDescent="0.2">
      <c r="B67" s="264"/>
      <c r="C67" s="21" t="s">
        <v>78</v>
      </c>
      <c r="D67" s="25">
        <f>SUM(D57:D66)</f>
        <v>5338.2037700843193</v>
      </c>
      <c r="E67" s="25">
        <f>SUM(E57:E66)</f>
        <v>13450</v>
      </c>
      <c r="F67" s="25">
        <f>SUM(F57:F66)</f>
        <v>14938</v>
      </c>
      <c r="G67" s="25">
        <f>SUM(G57:G66)</f>
        <v>14289</v>
      </c>
      <c r="H67" s="25">
        <f>SUM(H57:H66)</f>
        <v>11991</v>
      </c>
      <c r="I67" s="5"/>
    </row>
    <row r="68" spans="2:9" x14ac:dyDescent="0.2">
      <c r="B68" s="272" t="s">
        <v>101</v>
      </c>
      <c r="C68" s="30" t="s">
        <v>35</v>
      </c>
      <c r="D68" s="97">
        <v>362.59514723882199</v>
      </c>
      <c r="E68" s="97">
        <v>1105</v>
      </c>
      <c r="F68" s="97">
        <v>634</v>
      </c>
      <c r="G68" s="97">
        <v>896</v>
      </c>
      <c r="H68" s="97">
        <v>458</v>
      </c>
    </row>
    <row r="69" spans="2:9" x14ac:dyDescent="0.2">
      <c r="B69" s="274"/>
      <c r="C69" s="21" t="s">
        <v>78</v>
      </c>
      <c r="D69" s="25">
        <f>SUM(D68:D68)</f>
        <v>362.59514723882199</v>
      </c>
      <c r="E69" s="25">
        <f>SUM(E68:E68)</f>
        <v>1105</v>
      </c>
      <c r="F69" s="25">
        <f>SUM(F68:F68)</f>
        <v>634</v>
      </c>
      <c r="G69" s="25">
        <f>SUM(G68:G68)</f>
        <v>896</v>
      </c>
      <c r="H69" s="25">
        <f>SUM(H68:H68)</f>
        <v>458</v>
      </c>
    </row>
    <row r="70" spans="2:9" x14ac:dyDescent="0.2">
      <c r="B70" s="272" t="s">
        <v>428</v>
      </c>
      <c r="C70" s="29" t="s">
        <v>30</v>
      </c>
      <c r="D70" s="97">
        <v>259.33829885057497</v>
      </c>
      <c r="E70" s="97">
        <v>120</v>
      </c>
      <c r="F70" s="216">
        <v>0</v>
      </c>
      <c r="G70" s="216">
        <v>0</v>
      </c>
      <c r="H70" s="216">
        <v>0</v>
      </c>
    </row>
    <row r="71" spans="2:9" x14ac:dyDescent="0.2">
      <c r="B71" s="273"/>
      <c r="C71" s="30" t="s">
        <v>19</v>
      </c>
      <c r="D71" s="97">
        <v>6.0289599999999997</v>
      </c>
      <c r="E71" s="97">
        <v>6</v>
      </c>
      <c r="F71" s="216">
        <v>0</v>
      </c>
      <c r="G71" s="216">
        <v>0</v>
      </c>
      <c r="H71" s="216">
        <v>0</v>
      </c>
    </row>
    <row r="72" spans="2:9" x14ac:dyDescent="0.2">
      <c r="B72" s="273"/>
      <c r="C72" s="30" t="s">
        <v>16</v>
      </c>
      <c r="D72" s="216">
        <v>0</v>
      </c>
      <c r="E72" s="97">
        <v>56</v>
      </c>
      <c r="F72" s="216">
        <v>0</v>
      </c>
      <c r="G72" s="216">
        <v>0</v>
      </c>
      <c r="H72" s="216">
        <v>0</v>
      </c>
    </row>
    <row r="73" spans="2:9" x14ac:dyDescent="0.2">
      <c r="B73" s="274"/>
      <c r="C73" s="21" t="s">
        <v>78</v>
      </c>
      <c r="D73" s="25">
        <f>SUM(D70:D72)</f>
        <v>265.36725885057496</v>
      </c>
      <c r="E73" s="25">
        <f t="shared" ref="E73" si="0">SUM(E70:E72)</f>
        <v>182</v>
      </c>
      <c r="F73" s="217">
        <v>0</v>
      </c>
      <c r="G73" s="217">
        <v>0</v>
      </c>
      <c r="H73" s="217">
        <v>0</v>
      </c>
    </row>
    <row r="74" spans="2:9" ht="30" customHeight="1" x14ac:dyDescent="0.2">
      <c r="B74" s="268" t="s">
        <v>396</v>
      </c>
      <c r="C74" s="268"/>
      <c r="D74" s="268"/>
      <c r="E74" s="268"/>
      <c r="F74" s="268"/>
      <c r="G74" s="268"/>
      <c r="H74" s="268"/>
    </row>
    <row r="75" spans="2:9" ht="30" customHeight="1" x14ac:dyDescent="0.2">
      <c r="B75" s="277" t="s">
        <v>397</v>
      </c>
      <c r="C75" s="277"/>
      <c r="D75" s="277"/>
      <c r="E75" s="277"/>
      <c r="F75" s="277"/>
      <c r="G75" s="277"/>
      <c r="H75" s="277"/>
    </row>
    <row r="76" spans="2:9" ht="15.75" customHeight="1" x14ac:dyDescent="0.2">
      <c r="B76" s="281" t="s">
        <v>398</v>
      </c>
      <c r="C76" s="277"/>
      <c r="D76" s="277"/>
      <c r="E76" s="277"/>
      <c r="F76" s="277"/>
      <c r="G76" s="277"/>
      <c r="H76" s="277"/>
    </row>
    <row r="77" spans="2:9" ht="14.25" x14ac:dyDescent="0.2">
      <c r="B77" s="211" t="s">
        <v>399</v>
      </c>
      <c r="C77" s="1"/>
      <c r="D77" s="212"/>
      <c r="E77" s="212"/>
      <c r="F77" s="212"/>
      <c r="G77" s="212"/>
      <c r="H77" s="212"/>
    </row>
    <row r="78" spans="2:9" x14ac:dyDescent="0.2">
      <c r="B78" s="187"/>
      <c r="C78" s="39"/>
      <c r="D78" s="186"/>
      <c r="E78" s="186"/>
      <c r="F78" s="186"/>
      <c r="G78" s="186"/>
      <c r="H78" s="186"/>
    </row>
    <row r="79" spans="2:9" ht="14.25" x14ac:dyDescent="0.2">
      <c r="B79" s="84" t="s">
        <v>384</v>
      </c>
      <c r="C79" s="84"/>
      <c r="D79" s="84"/>
      <c r="E79" s="96"/>
      <c r="F79" s="96"/>
      <c r="G79" s="96"/>
      <c r="H79" s="96"/>
    </row>
    <row r="80" spans="2:9" x14ac:dyDescent="0.2">
      <c r="B80" s="265" t="s">
        <v>118</v>
      </c>
      <c r="C80" s="267"/>
      <c r="D80" s="20">
        <v>2024</v>
      </c>
      <c r="E80" s="20">
        <v>2023</v>
      </c>
      <c r="F80" s="20">
        <v>2022</v>
      </c>
      <c r="G80" s="20">
        <v>2021</v>
      </c>
      <c r="H80" s="20">
        <v>2020</v>
      </c>
    </row>
    <row r="81" spans="2:8" x14ac:dyDescent="0.2">
      <c r="B81" s="34" t="s">
        <v>106</v>
      </c>
      <c r="C81" s="35"/>
      <c r="D81" s="97">
        <v>6896</v>
      </c>
      <c r="E81" s="97">
        <v>8743</v>
      </c>
      <c r="F81" s="97">
        <v>8763</v>
      </c>
      <c r="G81" s="97">
        <v>8074</v>
      </c>
      <c r="H81" s="97">
        <v>8058</v>
      </c>
    </row>
    <row r="82" spans="2:8" x14ac:dyDescent="0.2">
      <c r="B82" s="34" t="s">
        <v>103</v>
      </c>
      <c r="C82" s="35"/>
      <c r="D82" s="97">
        <v>1881</v>
      </c>
      <c r="E82" s="97">
        <v>728</v>
      </c>
      <c r="F82" s="97">
        <v>771</v>
      </c>
      <c r="G82" s="97">
        <v>1286</v>
      </c>
      <c r="H82" s="97">
        <v>1306</v>
      </c>
    </row>
    <row r="83" spans="2:8" x14ac:dyDescent="0.2">
      <c r="B83" s="34" t="s">
        <v>107</v>
      </c>
      <c r="C83" s="35"/>
      <c r="D83" s="97">
        <v>350</v>
      </c>
      <c r="E83" s="97">
        <v>215</v>
      </c>
      <c r="F83" s="97">
        <v>340</v>
      </c>
      <c r="G83" s="97">
        <v>213</v>
      </c>
      <c r="H83" s="97">
        <v>321</v>
      </c>
    </row>
    <row r="84" spans="2:8" x14ac:dyDescent="0.2">
      <c r="B84" s="34" t="s">
        <v>108</v>
      </c>
      <c r="C84" s="35"/>
      <c r="D84" s="97">
        <v>153</v>
      </c>
      <c r="E84" s="97">
        <v>128</v>
      </c>
      <c r="F84" s="97">
        <v>196</v>
      </c>
      <c r="G84" s="97">
        <v>189</v>
      </c>
      <c r="H84" s="97">
        <v>223</v>
      </c>
    </row>
    <row r="85" spans="2:8" x14ac:dyDescent="0.2">
      <c r="B85" s="34" t="s">
        <v>109</v>
      </c>
      <c r="C85" s="35"/>
      <c r="D85" s="97">
        <v>145</v>
      </c>
      <c r="E85" s="97">
        <v>185</v>
      </c>
      <c r="F85" s="97">
        <v>158</v>
      </c>
      <c r="G85" s="97">
        <v>57</v>
      </c>
      <c r="H85" s="97">
        <v>61</v>
      </c>
    </row>
    <row r="86" spans="2:8" x14ac:dyDescent="0.2">
      <c r="B86" s="34" t="s">
        <v>110</v>
      </c>
      <c r="C86" s="35"/>
      <c r="D86" s="97">
        <v>107</v>
      </c>
      <c r="E86" s="97">
        <v>91</v>
      </c>
      <c r="F86" s="97">
        <v>140</v>
      </c>
      <c r="G86" s="97">
        <v>171</v>
      </c>
      <c r="H86" s="97">
        <v>251</v>
      </c>
    </row>
    <row r="87" spans="2:8" x14ac:dyDescent="0.2">
      <c r="B87" s="34" t="s">
        <v>111</v>
      </c>
      <c r="C87" s="35"/>
      <c r="D87" s="97">
        <v>99</v>
      </c>
      <c r="E87" s="97">
        <v>134</v>
      </c>
      <c r="F87" s="97">
        <v>129</v>
      </c>
      <c r="G87" s="97">
        <v>428</v>
      </c>
      <c r="H87" s="97">
        <v>336</v>
      </c>
    </row>
    <row r="88" spans="2:8" x14ac:dyDescent="0.2">
      <c r="B88" s="34" t="s">
        <v>112</v>
      </c>
      <c r="C88" s="35"/>
      <c r="D88" s="97">
        <v>55</v>
      </c>
      <c r="E88" s="97">
        <v>22</v>
      </c>
      <c r="F88" s="97">
        <v>56</v>
      </c>
      <c r="G88" s="97">
        <v>52</v>
      </c>
      <c r="H88" s="97">
        <v>60</v>
      </c>
    </row>
    <row r="89" spans="2:8" x14ac:dyDescent="0.2">
      <c r="B89" s="34" t="s">
        <v>113</v>
      </c>
      <c r="C89" s="35"/>
      <c r="D89" s="97">
        <v>5</v>
      </c>
      <c r="E89" s="97">
        <v>5</v>
      </c>
      <c r="F89" s="97">
        <v>7</v>
      </c>
      <c r="G89" s="97">
        <v>6</v>
      </c>
      <c r="H89" s="97">
        <v>6</v>
      </c>
    </row>
    <row r="90" spans="2:8" x14ac:dyDescent="0.2">
      <c r="B90" s="34" t="s">
        <v>55</v>
      </c>
      <c r="C90" s="35"/>
      <c r="D90" s="97">
        <v>0</v>
      </c>
      <c r="E90" s="97">
        <v>4</v>
      </c>
      <c r="F90" s="97">
        <v>2</v>
      </c>
      <c r="G90" s="97">
        <v>2</v>
      </c>
      <c r="H90" s="97">
        <v>2</v>
      </c>
    </row>
    <row r="91" spans="2:8" ht="14.25" x14ac:dyDescent="0.2">
      <c r="B91" s="282" t="s">
        <v>362</v>
      </c>
      <c r="C91" s="283"/>
      <c r="D91" s="25">
        <f>SUM(D81:D90)</f>
        <v>9691</v>
      </c>
      <c r="E91" s="25">
        <f>SUM(E81:E90)</f>
        <v>10255</v>
      </c>
      <c r="F91" s="25">
        <f>SUM(F81:F90)</f>
        <v>10562</v>
      </c>
      <c r="G91" s="25">
        <f>SUM(G81:G90)</f>
        <v>10478</v>
      </c>
      <c r="H91" s="25">
        <f>SUM(H81:H90)</f>
        <v>10624</v>
      </c>
    </row>
    <row r="92" spans="2:8" ht="30" customHeight="1" x14ac:dyDescent="0.2">
      <c r="B92" s="268" t="s">
        <v>400</v>
      </c>
      <c r="C92" s="268"/>
      <c r="D92" s="268"/>
      <c r="E92" s="268"/>
      <c r="F92" s="268"/>
      <c r="G92" s="268"/>
      <c r="H92" s="268"/>
    </row>
    <row r="93" spans="2:8" ht="30" customHeight="1" x14ac:dyDescent="0.2">
      <c r="B93" s="277" t="s">
        <v>401</v>
      </c>
      <c r="C93" s="277"/>
      <c r="D93" s="277"/>
      <c r="E93" s="277"/>
      <c r="F93" s="277"/>
      <c r="G93" s="277"/>
      <c r="H93" s="277"/>
    </row>
    <row r="94" spans="2:8" ht="15.75" customHeight="1" x14ac:dyDescent="0.2">
      <c r="B94" s="281" t="s">
        <v>402</v>
      </c>
      <c r="C94" s="277"/>
      <c r="D94" s="277"/>
      <c r="E94" s="277"/>
      <c r="F94" s="277"/>
      <c r="G94" s="277"/>
      <c r="H94" s="277"/>
    </row>
    <row r="95" spans="2:8" x14ac:dyDescent="0.2">
      <c r="B95" s="185"/>
      <c r="C95" s="39"/>
      <c r="D95" s="186"/>
      <c r="E95" s="186"/>
      <c r="F95" s="186"/>
      <c r="G95" s="186"/>
      <c r="H95" s="186"/>
    </row>
    <row r="96" spans="2:8" ht="14.25" x14ac:dyDescent="0.2">
      <c r="B96" s="84" t="s">
        <v>363</v>
      </c>
      <c r="C96" s="84"/>
      <c r="D96" s="84"/>
      <c r="E96" s="96"/>
      <c r="F96" s="96"/>
      <c r="G96" s="96"/>
      <c r="H96" s="96"/>
    </row>
    <row r="97" spans="2:9" x14ac:dyDescent="0.2">
      <c r="B97" s="20" t="s">
        <v>84</v>
      </c>
      <c r="C97" s="20" t="s">
        <v>124</v>
      </c>
      <c r="D97" s="20">
        <v>2024</v>
      </c>
      <c r="E97" s="20">
        <v>2023</v>
      </c>
      <c r="F97" s="20">
        <v>2022</v>
      </c>
      <c r="G97" s="20">
        <v>2021</v>
      </c>
      <c r="H97" s="20">
        <v>2020</v>
      </c>
    </row>
    <row r="98" spans="2:9" x14ac:dyDescent="0.2">
      <c r="B98" s="272" t="s">
        <v>364</v>
      </c>
      <c r="C98" s="29" t="s">
        <v>103</v>
      </c>
      <c r="D98" s="97">
        <v>0</v>
      </c>
      <c r="E98" s="97">
        <v>1757.98865456</v>
      </c>
      <c r="F98" s="97">
        <v>2033</v>
      </c>
      <c r="G98" s="97">
        <v>2020.6859999999999</v>
      </c>
      <c r="H98" s="97">
        <v>1961.62229</v>
      </c>
    </row>
    <row r="99" spans="2:9" x14ac:dyDescent="0.2">
      <c r="B99" s="273"/>
      <c r="C99" s="29" t="s">
        <v>116</v>
      </c>
      <c r="D99" s="97">
        <v>926</v>
      </c>
      <c r="E99" s="97">
        <v>1043.17196014613</v>
      </c>
      <c r="F99" s="97">
        <v>1191</v>
      </c>
      <c r="G99" s="97">
        <v>1088.1610000000001</v>
      </c>
      <c r="H99" s="97">
        <v>987.30613000000005</v>
      </c>
    </row>
    <row r="100" spans="2:9" x14ac:dyDescent="0.2">
      <c r="B100" s="273"/>
      <c r="C100" s="29" t="s">
        <v>115</v>
      </c>
      <c r="D100" s="97">
        <v>604</v>
      </c>
      <c r="E100" s="97">
        <v>560.95185000000004</v>
      </c>
      <c r="F100" s="97">
        <v>536</v>
      </c>
      <c r="G100" s="97">
        <v>540.77200000000005</v>
      </c>
      <c r="H100" s="97">
        <v>580.34689000000003</v>
      </c>
    </row>
    <row r="101" spans="2:9" ht="14.25" x14ac:dyDescent="0.2">
      <c r="B101" s="273"/>
      <c r="C101" s="29" t="s">
        <v>365</v>
      </c>
      <c r="D101" s="97">
        <v>170</v>
      </c>
      <c r="E101" s="97">
        <v>305.11822486899598</v>
      </c>
      <c r="F101" s="97">
        <v>257</v>
      </c>
      <c r="G101" s="97">
        <v>179.382000000001</v>
      </c>
      <c r="H101" s="97">
        <v>235.44963999999982</v>
      </c>
    </row>
    <row r="102" spans="2:9" ht="14.25" x14ac:dyDescent="0.2">
      <c r="B102" s="274"/>
      <c r="C102" s="21" t="s">
        <v>361</v>
      </c>
      <c r="D102" s="25">
        <f>SUM(D98:D101)</f>
        <v>1700</v>
      </c>
      <c r="E102" s="25">
        <f>SUM(E98:E101)</f>
        <v>3667.2306895751262</v>
      </c>
      <c r="F102" s="25">
        <f>SUM(F98:F101)</f>
        <v>4017</v>
      </c>
      <c r="G102" s="25">
        <f>SUM(G98:G101)</f>
        <v>3829.0010000000007</v>
      </c>
      <c r="H102" s="25">
        <f>SUM(H98:H101)</f>
        <v>3764.7249499999998</v>
      </c>
      <c r="I102" s="99"/>
    </row>
    <row r="103" spans="2:9" ht="14.25" x14ac:dyDescent="0.2">
      <c r="B103" s="37" t="s">
        <v>117</v>
      </c>
      <c r="C103" s="21" t="s">
        <v>366</v>
      </c>
      <c r="D103" s="25">
        <v>728.70307140993498</v>
      </c>
      <c r="E103" s="25">
        <v>415.18835138458797</v>
      </c>
      <c r="F103" s="25">
        <v>360.25204659461002</v>
      </c>
      <c r="G103" s="25">
        <v>518.46900000000005</v>
      </c>
      <c r="H103" s="25">
        <v>487.54313999999999</v>
      </c>
    </row>
    <row r="104" spans="2:9" ht="14.25" x14ac:dyDescent="0.2">
      <c r="B104" s="37" t="s">
        <v>242</v>
      </c>
      <c r="C104" s="21" t="s">
        <v>361</v>
      </c>
      <c r="D104" s="25">
        <f>+D102+D103</f>
        <v>2428.7030714099351</v>
      </c>
      <c r="E104" s="25">
        <f t="shared" ref="E104:H104" si="1">+E102+E103</f>
        <v>4082.419040959714</v>
      </c>
      <c r="F104" s="25">
        <f t="shared" si="1"/>
        <v>4377.25204659461</v>
      </c>
      <c r="G104" s="25">
        <f t="shared" si="1"/>
        <v>4347.4700000000012</v>
      </c>
      <c r="H104" s="25">
        <f t="shared" si="1"/>
        <v>4252.2680899999996</v>
      </c>
      <c r="I104" s="99"/>
    </row>
    <row r="105" spans="2:9" ht="25.5" x14ac:dyDescent="0.2">
      <c r="B105" s="256" t="s">
        <v>119</v>
      </c>
      <c r="C105" s="30" t="s">
        <v>120</v>
      </c>
      <c r="D105" s="144">
        <v>1027.2810876491301</v>
      </c>
      <c r="E105" s="144">
        <v>1294</v>
      </c>
      <c r="F105" s="144">
        <v>1403</v>
      </c>
      <c r="G105" s="44"/>
      <c r="H105" s="44"/>
    </row>
    <row r="106" spans="2:9" x14ac:dyDescent="0.2">
      <c r="B106" s="275"/>
      <c r="C106" s="30" t="s">
        <v>121</v>
      </c>
      <c r="D106" s="144">
        <v>249.60031587225339</v>
      </c>
      <c r="E106" s="144">
        <v>637</v>
      </c>
      <c r="F106" s="144">
        <v>665</v>
      </c>
      <c r="G106" s="44"/>
      <c r="H106" s="44"/>
    </row>
    <row r="107" spans="2:9" ht="25.5" x14ac:dyDescent="0.2">
      <c r="B107" s="275"/>
      <c r="C107" s="30" t="s">
        <v>122</v>
      </c>
      <c r="D107" s="144">
        <v>170.86289022153835</v>
      </c>
      <c r="E107" s="144">
        <v>191</v>
      </c>
      <c r="F107" s="144">
        <v>209</v>
      </c>
      <c r="G107" s="44"/>
      <c r="H107" s="44"/>
    </row>
    <row r="108" spans="2:9" x14ac:dyDescent="0.2">
      <c r="B108" s="275"/>
      <c r="C108" s="30" t="s">
        <v>123</v>
      </c>
      <c r="D108" s="97">
        <v>349.11993442494355</v>
      </c>
      <c r="E108" s="97">
        <v>841</v>
      </c>
      <c r="F108" s="97">
        <v>999</v>
      </c>
      <c r="G108" s="44"/>
      <c r="H108" s="44"/>
    </row>
    <row r="109" spans="2:9" x14ac:dyDescent="0.2">
      <c r="B109" s="276"/>
      <c r="C109" s="21" t="s">
        <v>78</v>
      </c>
      <c r="D109" s="25">
        <f>SUM(D105:D108)</f>
        <v>1796.8642281678653</v>
      </c>
      <c r="E109" s="25">
        <f>SUM(E105:E108)</f>
        <v>2963</v>
      </c>
      <c r="F109" s="25">
        <f>SUM(F105:F108)</f>
        <v>3276</v>
      </c>
      <c r="G109" s="44"/>
      <c r="H109" s="44"/>
    </row>
    <row r="110" spans="2:9" ht="30" customHeight="1" x14ac:dyDescent="0.2">
      <c r="B110" s="270" t="s">
        <v>410</v>
      </c>
      <c r="C110" s="270"/>
      <c r="D110" s="270"/>
      <c r="E110" s="270"/>
      <c r="F110" s="270"/>
      <c r="G110" s="270"/>
      <c r="H110" s="270"/>
    </row>
    <row r="111" spans="2:9" ht="30" customHeight="1" x14ac:dyDescent="0.2">
      <c r="B111" s="271" t="s">
        <v>411</v>
      </c>
      <c r="C111" s="271"/>
      <c r="D111" s="271"/>
      <c r="E111" s="271"/>
      <c r="F111" s="271"/>
      <c r="G111" s="271"/>
      <c r="H111" s="271"/>
    </row>
    <row r="112" spans="2:9" ht="15.75" customHeight="1" x14ac:dyDescent="0.2">
      <c r="B112" s="281" t="s">
        <v>412</v>
      </c>
      <c r="C112" s="277"/>
      <c r="D112" s="277"/>
      <c r="E112" s="277"/>
      <c r="F112" s="277"/>
      <c r="G112" s="277"/>
      <c r="H112" s="277"/>
    </row>
    <row r="113" spans="2:8" ht="15.75" customHeight="1" x14ac:dyDescent="0.2">
      <c r="B113" s="281" t="s">
        <v>413</v>
      </c>
      <c r="C113" s="277"/>
      <c r="D113" s="277"/>
      <c r="E113" s="277"/>
      <c r="F113" s="277"/>
      <c r="G113" s="277"/>
      <c r="H113" s="277"/>
    </row>
    <row r="115" spans="2:8" ht="14.25" x14ac:dyDescent="0.2">
      <c r="B115" s="84" t="s">
        <v>385</v>
      </c>
      <c r="C115" s="84"/>
      <c r="D115" s="84"/>
      <c r="E115" s="96"/>
      <c r="F115" s="96"/>
      <c r="G115" s="96"/>
      <c r="H115" s="96"/>
    </row>
    <row r="116" spans="2:8" x14ac:dyDescent="0.2">
      <c r="B116" s="20" t="s">
        <v>84</v>
      </c>
      <c r="C116" s="20" t="s">
        <v>468</v>
      </c>
      <c r="D116" s="20">
        <v>2024</v>
      </c>
      <c r="E116" s="20">
        <v>2023</v>
      </c>
      <c r="F116" s="20">
        <v>2022</v>
      </c>
      <c r="G116" s="20">
        <v>2021</v>
      </c>
      <c r="H116" s="20">
        <v>2020</v>
      </c>
    </row>
    <row r="117" spans="2:8" x14ac:dyDescent="0.2">
      <c r="B117" s="262" t="s">
        <v>368</v>
      </c>
      <c r="C117" s="29" t="s">
        <v>24</v>
      </c>
      <c r="D117" s="97">
        <v>5</v>
      </c>
      <c r="E117" s="97">
        <v>5</v>
      </c>
      <c r="F117" s="97">
        <v>5</v>
      </c>
      <c r="G117" s="97">
        <v>5.1100000000000003</v>
      </c>
      <c r="H117" s="97">
        <v>6</v>
      </c>
    </row>
    <row r="118" spans="2:8" x14ac:dyDescent="0.2">
      <c r="B118" s="263"/>
      <c r="C118" s="29" t="s">
        <v>16</v>
      </c>
      <c r="D118" s="97">
        <v>5</v>
      </c>
      <c r="E118" s="97">
        <v>14</v>
      </c>
      <c r="F118" s="97">
        <v>17</v>
      </c>
      <c r="G118" s="97">
        <v>25.49</v>
      </c>
      <c r="H118" s="97">
        <v>41</v>
      </c>
    </row>
    <row r="119" spans="2:8" x14ac:dyDescent="0.2">
      <c r="B119" s="263"/>
      <c r="C119" s="29" t="s">
        <v>32</v>
      </c>
      <c r="D119" s="97">
        <v>17</v>
      </c>
      <c r="E119" s="97">
        <v>2055</v>
      </c>
      <c r="F119" s="97">
        <v>2359</v>
      </c>
      <c r="G119" s="97">
        <v>2314.0700000000002</v>
      </c>
      <c r="H119" s="97">
        <v>2183</v>
      </c>
    </row>
    <row r="120" spans="2:8" x14ac:dyDescent="0.2">
      <c r="B120" s="263"/>
      <c r="C120" s="29" t="s">
        <v>30</v>
      </c>
      <c r="D120" s="97">
        <v>189</v>
      </c>
      <c r="E120" s="97">
        <v>156</v>
      </c>
      <c r="F120" s="97">
        <v>144</v>
      </c>
      <c r="G120" s="97">
        <v>140.43</v>
      </c>
      <c r="H120" s="97">
        <v>173</v>
      </c>
    </row>
    <row r="121" spans="2:8" x14ac:dyDescent="0.2">
      <c r="B121" s="263"/>
      <c r="C121" s="29" t="s">
        <v>27</v>
      </c>
      <c r="D121" s="97">
        <v>1059</v>
      </c>
      <c r="E121" s="97">
        <v>969</v>
      </c>
      <c r="F121" s="97">
        <v>919</v>
      </c>
      <c r="G121" s="97">
        <v>901.27</v>
      </c>
      <c r="H121" s="97">
        <v>880</v>
      </c>
    </row>
    <row r="122" spans="2:8" x14ac:dyDescent="0.2">
      <c r="B122" s="263"/>
      <c r="C122" s="29" t="s">
        <v>19</v>
      </c>
      <c r="D122" s="97">
        <v>0</v>
      </c>
      <c r="E122" s="97">
        <v>0</v>
      </c>
      <c r="F122" s="97">
        <v>1</v>
      </c>
      <c r="G122" s="97">
        <v>1.05</v>
      </c>
      <c r="H122" s="97">
        <v>1</v>
      </c>
    </row>
    <row r="123" spans="2:8" x14ac:dyDescent="0.2">
      <c r="B123" s="263"/>
      <c r="C123" s="29" t="s">
        <v>35</v>
      </c>
      <c r="D123" s="97">
        <v>74</v>
      </c>
      <c r="E123" s="97">
        <v>252</v>
      </c>
      <c r="F123" s="97">
        <v>273</v>
      </c>
      <c r="G123" s="97">
        <v>167.08</v>
      </c>
      <c r="H123" s="97">
        <v>212</v>
      </c>
    </row>
    <row r="124" spans="2:8" x14ac:dyDescent="0.2">
      <c r="B124" s="263"/>
      <c r="C124" s="29" t="s">
        <v>54</v>
      </c>
      <c r="D124" s="97">
        <v>307</v>
      </c>
      <c r="E124" s="97">
        <v>210</v>
      </c>
      <c r="F124" s="97">
        <v>295</v>
      </c>
      <c r="G124" s="97">
        <v>267.51</v>
      </c>
      <c r="H124" s="97">
        <v>267</v>
      </c>
    </row>
    <row r="125" spans="2:8" x14ac:dyDescent="0.2">
      <c r="B125" s="263"/>
      <c r="C125" s="29" t="s">
        <v>129</v>
      </c>
      <c r="D125" s="97">
        <v>4</v>
      </c>
      <c r="E125" s="97">
        <v>3</v>
      </c>
      <c r="F125" s="97">
        <v>0</v>
      </c>
      <c r="G125" s="97">
        <v>0</v>
      </c>
      <c r="H125" s="97">
        <v>0</v>
      </c>
    </row>
    <row r="126" spans="2:8" x14ac:dyDescent="0.2">
      <c r="B126" s="263"/>
      <c r="C126" s="29" t="s">
        <v>55</v>
      </c>
      <c r="D126" s="97">
        <v>40</v>
      </c>
      <c r="E126" s="97">
        <v>3</v>
      </c>
      <c r="F126" s="97">
        <v>4</v>
      </c>
      <c r="G126" s="97">
        <v>7</v>
      </c>
      <c r="H126" s="97">
        <v>2</v>
      </c>
    </row>
    <row r="127" spans="2:8" ht="14.25" x14ac:dyDescent="0.2">
      <c r="B127" s="264"/>
      <c r="C127" s="21" t="s">
        <v>361</v>
      </c>
      <c r="D127" s="25">
        <f t="shared" ref="D127" si="2">SUM(D117:D126)</f>
        <v>1700</v>
      </c>
      <c r="E127" s="25">
        <f>SUM(E117:E126)</f>
        <v>3667</v>
      </c>
      <c r="F127" s="25">
        <f t="shared" ref="F127:G127" si="3">SUM(F117:F126)</f>
        <v>4017</v>
      </c>
      <c r="G127" s="25">
        <f t="shared" si="3"/>
        <v>3829.01</v>
      </c>
      <c r="H127" s="25">
        <f t="shared" ref="H127" si="4">SUM(H117:H126)</f>
        <v>3765</v>
      </c>
    </row>
    <row r="128" spans="2:8" x14ac:dyDescent="0.2">
      <c r="B128" s="262" t="s">
        <v>367</v>
      </c>
      <c r="C128" s="29" t="s">
        <v>24</v>
      </c>
      <c r="D128" s="97">
        <v>19</v>
      </c>
      <c r="E128" s="97">
        <v>20</v>
      </c>
      <c r="F128" s="97">
        <v>21</v>
      </c>
      <c r="G128" s="97">
        <v>24</v>
      </c>
      <c r="H128" s="97">
        <v>22</v>
      </c>
    </row>
    <row r="129" spans="2:8" x14ac:dyDescent="0.2">
      <c r="B129" s="263"/>
      <c r="C129" s="29" t="s">
        <v>16</v>
      </c>
      <c r="D129" s="97">
        <v>3</v>
      </c>
      <c r="E129" s="97">
        <v>12</v>
      </c>
      <c r="F129" s="97">
        <v>19</v>
      </c>
      <c r="G129" s="97">
        <v>22</v>
      </c>
      <c r="H129" s="97">
        <v>38</v>
      </c>
    </row>
    <row r="130" spans="2:8" x14ac:dyDescent="0.2">
      <c r="B130" s="263"/>
      <c r="C130" s="29" t="s">
        <v>32</v>
      </c>
      <c r="D130" s="97">
        <v>34</v>
      </c>
      <c r="E130" s="97">
        <v>68</v>
      </c>
      <c r="F130" s="97">
        <v>104</v>
      </c>
      <c r="G130" s="97">
        <v>85</v>
      </c>
      <c r="H130" s="97">
        <v>21</v>
      </c>
    </row>
    <row r="131" spans="2:8" x14ac:dyDescent="0.2">
      <c r="B131" s="263"/>
      <c r="C131" s="29" t="s">
        <v>27</v>
      </c>
      <c r="D131" s="97">
        <v>343</v>
      </c>
      <c r="E131" s="97">
        <v>155</v>
      </c>
      <c r="F131" s="97">
        <v>107</v>
      </c>
      <c r="G131" s="97">
        <v>197</v>
      </c>
      <c r="H131" s="97">
        <v>210</v>
      </c>
    </row>
    <row r="132" spans="2:8" x14ac:dyDescent="0.2">
      <c r="B132" s="263"/>
      <c r="C132" s="29" t="s">
        <v>19</v>
      </c>
      <c r="D132" s="97">
        <v>1</v>
      </c>
      <c r="E132" s="97">
        <v>2</v>
      </c>
      <c r="F132" s="97">
        <v>3</v>
      </c>
      <c r="G132" s="97">
        <v>5</v>
      </c>
      <c r="H132" s="97">
        <v>5</v>
      </c>
    </row>
    <row r="133" spans="2:8" x14ac:dyDescent="0.2">
      <c r="B133" s="263"/>
      <c r="C133" s="29" t="s">
        <v>54</v>
      </c>
      <c r="D133" s="97">
        <v>308</v>
      </c>
      <c r="E133" s="97">
        <v>153</v>
      </c>
      <c r="F133" s="97">
        <v>106</v>
      </c>
      <c r="G133" s="97">
        <v>179</v>
      </c>
      <c r="H133" s="97">
        <v>190</v>
      </c>
    </row>
    <row r="134" spans="2:8" x14ac:dyDescent="0.2">
      <c r="B134" s="263"/>
      <c r="C134" s="29" t="s">
        <v>129</v>
      </c>
      <c r="D134" s="97">
        <v>19</v>
      </c>
      <c r="E134" s="97">
        <v>5</v>
      </c>
      <c r="F134" s="97">
        <v>0</v>
      </c>
      <c r="G134" s="97">
        <v>0</v>
      </c>
      <c r="H134" s="97">
        <v>0</v>
      </c>
    </row>
    <row r="135" spans="2:8" x14ac:dyDescent="0.2">
      <c r="B135" s="263"/>
      <c r="C135" s="29" t="s">
        <v>55</v>
      </c>
      <c r="D135" s="97">
        <v>2</v>
      </c>
      <c r="E135" s="97">
        <v>0</v>
      </c>
      <c r="F135" s="97">
        <v>0</v>
      </c>
      <c r="G135" s="97">
        <v>6</v>
      </c>
      <c r="H135" s="97">
        <v>2</v>
      </c>
    </row>
    <row r="136" spans="2:8" ht="14.25" x14ac:dyDescent="0.2">
      <c r="B136" s="264"/>
      <c r="C136" s="21" t="s">
        <v>361</v>
      </c>
      <c r="D136" s="25">
        <f>SUM(D128:D135)</f>
        <v>729</v>
      </c>
      <c r="E136" s="25">
        <f>SUM(E128:E135)</f>
        <v>415</v>
      </c>
      <c r="F136" s="25">
        <f>SUM(F128:F135)</f>
        <v>360</v>
      </c>
      <c r="G136" s="25">
        <f>SUM(G128:G135)</f>
        <v>518</v>
      </c>
      <c r="H136" s="25">
        <f>SUM(H128:H135)</f>
        <v>488</v>
      </c>
    </row>
    <row r="137" spans="2:8" x14ac:dyDescent="0.2">
      <c r="B137" s="262" t="s">
        <v>369</v>
      </c>
      <c r="C137" s="29" t="s">
        <v>24</v>
      </c>
      <c r="D137" s="97">
        <v>54</v>
      </c>
      <c r="E137" s="97">
        <v>42</v>
      </c>
      <c r="F137" s="97">
        <v>42</v>
      </c>
      <c r="G137" s="44"/>
      <c r="H137" s="44"/>
    </row>
    <row r="138" spans="2:8" x14ac:dyDescent="0.2">
      <c r="B138" s="263"/>
      <c r="C138" s="29" t="s">
        <v>16</v>
      </c>
      <c r="D138" s="97">
        <v>5</v>
      </c>
      <c r="E138" s="97">
        <v>22</v>
      </c>
      <c r="F138" s="97">
        <v>23</v>
      </c>
      <c r="G138" s="44"/>
      <c r="H138" s="44"/>
    </row>
    <row r="139" spans="2:8" x14ac:dyDescent="0.2">
      <c r="B139" s="263"/>
      <c r="C139" s="29" t="s">
        <v>32</v>
      </c>
      <c r="D139" s="97">
        <v>45</v>
      </c>
      <c r="E139" s="97">
        <v>1404</v>
      </c>
      <c r="F139" s="97">
        <v>1536</v>
      </c>
      <c r="G139" s="44"/>
      <c r="H139" s="44"/>
    </row>
    <row r="140" spans="2:8" x14ac:dyDescent="0.2">
      <c r="B140" s="263"/>
      <c r="C140" s="29" t="s">
        <v>30</v>
      </c>
      <c r="D140" s="97">
        <v>116</v>
      </c>
      <c r="E140" s="97">
        <v>92</v>
      </c>
      <c r="F140" s="97">
        <v>38</v>
      </c>
      <c r="G140" s="44"/>
      <c r="H140" s="44"/>
    </row>
    <row r="141" spans="2:8" x14ac:dyDescent="0.2">
      <c r="B141" s="263"/>
      <c r="C141" s="29" t="s">
        <v>27</v>
      </c>
      <c r="D141" s="97">
        <v>490</v>
      </c>
      <c r="E141" s="97">
        <v>468</v>
      </c>
      <c r="F141" s="97">
        <v>502</v>
      </c>
      <c r="G141" s="44"/>
      <c r="H141" s="44"/>
    </row>
    <row r="142" spans="2:8" x14ac:dyDescent="0.2">
      <c r="B142" s="263"/>
      <c r="C142" s="29" t="s">
        <v>19</v>
      </c>
      <c r="D142" s="97">
        <v>2</v>
      </c>
      <c r="E142" s="97">
        <v>4</v>
      </c>
      <c r="F142" s="97">
        <v>13</v>
      </c>
      <c r="G142" s="44"/>
      <c r="H142" s="44"/>
    </row>
    <row r="143" spans="2:8" x14ac:dyDescent="0.2">
      <c r="B143" s="263"/>
      <c r="C143" s="29" t="s">
        <v>35</v>
      </c>
      <c r="D143" s="97">
        <v>58</v>
      </c>
      <c r="E143" s="97">
        <v>183</v>
      </c>
      <c r="F143" s="97">
        <v>184</v>
      </c>
      <c r="G143" s="44"/>
      <c r="H143" s="44"/>
    </row>
    <row r="144" spans="2:8" x14ac:dyDescent="0.2">
      <c r="B144" s="263"/>
      <c r="C144" s="29" t="s">
        <v>99</v>
      </c>
      <c r="D144" s="97">
        <v>955</v>
      </c>
      <c r="E144" s="97">
        <v>681</v>
      </c>
      <c r="F144" s="97">
        <v>844</v>
      </c>
      <c r="G144" s="44"/>
      <c r="H144" s="44"/>
    </row>
    <row r="145" spans="2:8" x14ac:dyDescent="0.2">
      <c r="B145" s="263"/>
      <c r="C145" s="29" t="s">
        <v>55</v>
      </c>
      <c r="D145" s="97">
        <v>72</v>
      </c>
      <c r="E145" s="97">
        <v>67</v>
      </c>
      <c r="F145" s="97">
        <v>94</v>
      </c>
      <c r="G145" s="44"/>
      <c r="H145" s="44"/>
    </row>
    <row r="146" spans="2:8" x14ac:dyDescent="0.2">
      <c r="B146" s="264"/>
      <c r="C146" s="21" t="s">
        <v>78</v>
      </c>
      <c r="D146" s="25">
        <f>SUM(D137:D145)</f>
        <v>1797</v>
      </c>
      <c r="E146" s="25">
        <f>SUM(E137:E145)</f>
        <v>2963</v>
      </c>
      <c r="F146" s="25">
        <f>SUM(F137:F145)</f>
        <v>3276</v>
      </c>
      <c r="G146" s="44"/>
      <c r="H146" s="44"/>
    </row>
    <row r="147" spans="2:8" ht="30" customHeight="1" x14ac:dyDescent="0.2">
      <c r="B147" s="270" t="s">
        <v>410</v>
      </c>
      <c r="C147" s="270"/>
      <c r="D147" s="270"/>
      <c r="E147" s="270"/>
      <c r="F147" s="270"/>
      <c r="G147" s="270"/>
      <c r="H147" s="270"/>
    </row>
    <row r="148" spans="2:8" ht="30" customHeight="1" x14ac:dyDescent="0.2">
      <c r="B148" s="271" t="s">
        <v>411</v>
      </c>
      <c r="C148" s="271"/>
      <c r="D148" s="271"/>
      <c r="E148" s="271"/>
      <c r="F148" s="271"/>
      <c r="G148" s="271"/>
      <c r="H148" s="271"/>
    </row>
    <row r="149" spans="2:8" ht="15.75" customHeight="1" x14ac:dyDescent="0.2">
      <c r="B149" s="281" t="s">
        <v>412</v>
      </c>
      <c r="C149" s="277"/>
      <c r="D149" s="277"/>
      <c r="E149" s="277"/>
      <c r="F149" s="277"/>
      <c r="G149" s="277"/>
      <c r="H149" s="277"/>
    </row>
    <row r="150" spans="2:8" ht="15.75" customHeight="1" x14ac:dyDescent="0.2">
      <c r="B150" s="281" t="s">
        <v>413</v>
      </c>
      <c r="C150" s="277"/>
      <c r="D150" s="277"/>
      <c r="E150" s="277"/>
      <c r="F150" s="277"/>
      <c r="G150" s="277"/>
      <c r="H150" s="277"/>
    </row>
    <row r="151" spans="2:8" ht="15.75" customHeight="1" x14ac:dyDescent="0.2">
      <c r="B151" s="281" t="s">
        <v>414</v>
      </c>
      <c r="C151" s="281"/>
      <c r="D151" s="281"/>
      <c r="E151" s="281"/>
      <c r="F151" s="281"/>
      <c r="G151" s="281"/>
      <c r="H151" s="281"/>
    </row>
    <row r="153" spans="2:8" ht="14.25" x14ac:dyDescent="0.2">
      <c r="B153" s="84" t="s">
        <v>370</v>
      </c>
      <c r="C153" s="84"/>
      <c r="D153" s="84"/>
      <c r="E153" s="96"/>
      <c r="F153" s="96"/>
      <c r="G153" s="96"/>
      <c r="H153" s="96"/>
    </row>
    <row r="154" spans="2:8" x14ac:dyDescent="0.2">
      <c r="B154" s="20" t="s">
        <v>84</v>
      </c>
      <c r="C154" s="20" t="s">
        <v>468</v>
      </c>
      <c r="D154" s="20">
        <v>2024</v>
      </c>
      <c r="E154" s="20">
        <v>2023</v>
      </c>
      <c r="F154" s="20">
        <v>2022</v>
      </c>
      <c r="G154" s="20">
        <v>2021</v>
      </c>
      <c r="H154" s="20">
        <v>2020</v>
      </c>
    </row>
    <row r="155" spans="2:8" x14ac:dyDescent="0.2">
      <c r="B155" s="262" t="s">
        <v>125</v>
      </c>
      <c r="C155" s="29" t="s">
        <v>24</v>
      </c>
      <c r="D155" s="145">
        <v>0.4</v>
      </c>
      <c r="E155" s="145">
        <v>0.4</v>
      </c>
      <c r="F155" s="145">
        <v>0.3</v>
      </c>
      <c r="G155" s="145">
        <v>0.3</v>
      </c>
      <c r="H155" s="145">
        <v>0.40513492517261146</v>
      </c>
    </row>
    <row r="156" spans="2:8" x14ac:dyDescent="0.2">
      <c r="B156" s="263"/>
      <c r="C156" s="29" t="s">
        <v>16</v>
      </c>
      <c r="D156" s="44"/>
      <c r="E156" s="145">
        <v>3.6</v>
      </c>
      <c r="F156" s="145">
        <v>1.8</v>
      </c>
      <c r="G156" s="145">
        <v>1.9</v>
      </c>
      <c r="H156" s="145">
        <v>0.75833225283458172</v>
      </c>
    </row>
    <row r="157" spans="2:8" x14ac:dyDescent="0.2">
      <c r="B157" s="263"/>
      <c r="C157" s="29" t="s">
        <v>32</v>
      </c>
      <c r="D157" s="44"/>
      <c r="E157" s="145">
        <v>5.6</v>
      </c>
      <c r="F157" s="145">
        <v>6.3</v>
      </c>
      <c r="G157" s="145">
        <v>6.7</v>
      </c>
      <c r="H157" s="145">
        <v>9.1965945278066741</v>
      </c>
    </row>
    <row r="158" spans="2:8" x14ac:dyDescent="0.2">
      <c r="B158" s="263"/>
      <c r="C158" s="29" t="s">
        <v>30</v>
      </c>
      <c r="D158" s="145">
        <v>7.1</v>
      </c>
      <c r="E158" s="145">
        <v>8</v>
      </c>
      <c r="F158" s="145">
        <v>5.8</v>
      </c>
      <c r="G158" s="145">
        <v>4.5999999999999996</v>
      </c>
      <c r="H158" s="145">
        <v>3.284276538840619</v>
      </c>
    </row>
    <row r="159" spans="2:8" x14ac:dyDescent="0.2">
      <c r="B159" s="263"/>
      <c r="C159" s="29" t="s">
        <v>27</v>
      </c>
      <c r="D159" s="145">
        <v>5.4</v>
      </c>
      <c r="E159" s="145">
        <v>6.6</v>
      </c>
      <c r="F159" s="145">
        <v>5.2</v>
      </c>
      <c r="G159" s="145">
        <v>4</v>
      </c>
      <c r="H159" s="145">
        <v>3.3890397154986291</v>
      </c>
    </row>
    <row r="160" spans="2:8" x14ac:dyDescent="0.2">
      <c r="B160" s="263"/>
      <c r="C160" s="29" t="s">
        <v>19</v>
      </c>
      <c r="D160" s="145">
        <v>0.4</v>
      </c>
      <c r="E160" s="145">
        <v>0.3</v>
      </c>
      <c r="F160" s="145">
        <v>0.1</v>
      </c>
      <c r="G160" s="145">
        <v>0.2</v>
      </c>
      <c r="H160" s="145">
        <v>0.18817907416070109</v>
      </c>
    </row>
    <row r="161" spans="2:8" x14ac:dyDescent="0.2">
      <c r="B161" s="263"/>
      <c r="C161" s="29" t="s">
        <v>54</v>
      </c>
      <c r="D161" s="145">
        <v>1.3</v>
      </c>
      <c r="E161" s="145">
        <v>1.02</v>
      </c>
      <c r="F161" s="145">
        <v>1.2</v>
      </c>
      <c r="G161" s="145">
        <v>1.1000000000000001</v>
      </c>
      <c r="H161" s="145">
        <v>1.0611968363280255</v>
      </c>
    </row>
    <row r="162" spans="2:8" x14ac:dyDescent="0.2">
      <c r="B162" s="264"/>
      <c r="C162" s="21" t="s">
        <v>78</v>
      </c>
      <c r="D162" s="24">
        <v>3.3</v>
      </c>
      <c r="E162" s="24">
        <v>4.5</v>
      </c>
      <c r="F162" s="24">
        <v>4.4000000000000004</v>
      </c>
      <c r="G162" s="24">
        <v>4.2</v>
      </c>
      <c r="H162" s="24">
        <v>4.0191407535182231</v>
      </c>
    </row>
    <row r="163" spans="2:8" x14ac:dyDescent="0.2">
      <c r="B163" s="262" t="s">
        <v>126</v>
      </c>
      <c r="C163" s="29" t="s">
        <v>24</v>
      </c>
      <c r="D163" s="145">
        <v>1.6958914901708768</v>
      </c>
      <c r="E163" s="145">
        <v>1.8</v>
      </c>
      <c r="F163" s="145">
        <v>1.3</v>
      </c>
      <c r="G163" s="145">
        <v>1.5</v>
      </c>
      <c r="H163" s="145">
        <v>1.6248628604840767</v>
      </c>
    </row>
    <row r="164" spans="2:8" x14ac:dyDescent="0.2">
      <c r="B164" s="263"/>
      <c r="C164" s="29" t="s">
        <v>16</v>
      </c>
      <c r="D164" s="44"/>
      <c r="E164" s="145">
        <v>3.1</v>
      </c>
      <c r="F164" s="145">
        <v>2</v>
      </c>
      <c r="G164" s="145">
        <v>1.6</v>
      </c>
      <c r="H164" s="145">
        <v>1.1720903566176473</v>
      </c>
    </row>
    <row r="165" spans="2:8" x14ac:dyDescent="0.2">
      <c r="B165" s="263"/>
      <c r="C165" s="29" t="s">
        <v>32</v>
      </c>
      <c r="D165" s="44"/>
      <c r="E165" s="145">
        <v>0.2</v>
      </c>
      <c r="F165" s="145">
        <v>0.3</v>
      </c>
      <c r="G165" s="145">
        <v>0.3</v>
      </c>
      <c r="H165" s="145">
        <v>4.8267202737382373E-2</v>
      </c>
    </row>
    <row r="166" spans="2:8" x14ac:dyDescent="0.2">
      <c r="B166" s="263"/>
      <c r="C166" s="29" t="s">
        <v>30</v>
      </c>
      <c r="D166" s="145">
        <v>2.0558437828233408E-3</v>
      </c>
      <c r="E166" s="145">
        <v>2.0558437828233408E-3</v>
      </c>
      <c r="F166" s="145">
        <v>2.0558437828233408E-3</v>
      </c>
      <c r="G166" s="145">
        <v>2.0558437828233408E-3</v>
      </c>
      <c r="H166" s="145">
        <v>1.0065904310131756E-3</v>
      </c>
    </row>
    <row r="167" spans="2:8" x14ac:dyDescent="0.2">
      <c r="B167" s="263"/>
      <c r="C167" s="29" t="s">
        <v>27</v>
      </c>
      <c r="D167" s="145">
        <v>1.7346686901900967</v>
      </c>
      <c r="E167" s="145">
        <v>1.1000000000000001</v>
      </c>
      <c r="F167" s="145">
        <v>0.6</v>
      </c>
      <c r="G167" s="145">
        <v>0.9</v>
      </c>
      <c r="H167" s="145">
        <v>0.84997559681493828</v>
      </c>
    </row>
    <row r="168" spans="2:8" x14ac:dyDescent="0.2">
      <c r="B168" s="263"/>
      <c r="C168" s="29" t="s">
        <v>19</v>
      </c>
      <c r="D168" s="145">
        <v>1.2923367557613921</v>
      </c>
      <c r="E168" s="145">
        <v>2.4</v>
      </c>
      <c r="F168" s="145">
        <v>0.5</v>
      </c>
      <c r="G168" s="145">
        <v>0.6</v>
      </c>
      <c r="H168" s="145">
        <v>0.71179955566526787</v>
      </c>
    </row>
    <row r="169" spans="2:8" x14ac:dyDescent="0.2">
      <c r="B169" s="263"/>
      <c r="C169" s="29" t="s">
        <v>54</v>
      </c>
      <c r="D169" s="145">
        <v>1.333282155612413</v>
      </c>
      <c r="E169" s="145">
        <v>0.7</v>
      </c>
      <c r="F169" s="145">
        <v>0.4</v>
      </c>
      <c r="G169" s="145">
        <v>0.8</v>
      </c>
      <c r="H169" s="145">
        <v>0.79405630812101913</v>
      </c>
    </row>
    <row r="170" spans="2:8" x14ac:dyDescent="0.2">
      <c r="B170" s="264"/>
      <c r="C170" s="21" t="s">
        <v>78</v>
      </c>
      <c r="D170" s="24">
        <v>1.4</v>
      </c>
      <c r="E170" s="24">
        <v>0.5</v>
      </c>
      <c r="F170" s="24">
        <v>0.4</v>
      </c>
      <c r="G170" s="24">
        <v>0.6</v>
      </c>
      <c r="H170" s="24">
        <v>0.60146462916459564</v>
      </c>
    </row>
    <row r="171" spans="2:8" x14ac:dyDescent="0.2">
      <c r="B171" s="262" t="s">
        <v>127</v>
      </c>
      <c r="C171" s="29" t="s">
        <v>24</v>
      </c>
      <c r="D171" s="145">
        <v>4.7</v>
      </c>
      <c r="E171" s="145">
        <v>4.5</v>
      </c>
      <c r="F171" s="145">
        <v>3.2</v>
      </c>
      <c r="G171" s="44"/>
      <c r="H171" s="44"/>
    </row>
    <row r="172" spans="2:8" x14ac:dyDescent="0.2">
      <c r="B172" s="263"/>
      <c r="C172" s="29" t="s">
        <v>16</v>
      </c>
      <c r="D172" s="44"/>
      <c r="E172" s="145">
        <v>7.73</v>
      </c>
      <c r="F172" s="145">
        <v>3.6</v>
      </c>
      <c r="G172" s="44"/>
      <c r="H172" s="44"/>
    </row>
    <row r="173" spans="2:8" x14ac:dyDescent="0.2">
      <c r="B173" s="263"/>
      <c r="C173" s="29" t="s">
        <v>32</v>
      </c>
      <c r="D173" s="44"/>
      <c r="E173" s="145">
        <v>3.87</v>
      </c>
      <c r="F173" s="145">
        <v>4.0999999999999996</v>
      </c>
      <c r="G173" s="44"/>
      <c r="H173" s="44"/>
    </row>
    <row r="174" spans="2:8" x14ac:dyDescent="0.2">
      <c r="B174" s="263"/>
      <c r="C174" s="29" t="s">
        <v>30</v>
      </c>
      <c r="D174" s="145">
        <v>4.3675513029503428</v>
      </c>
      <c r="E174" s="145">
        <v>5.13</v>
      </c>
      <c r="F174" s="145">
        <v>2</v>
      </c>
      <c r="G174" s="44"/>
      <c r="H174" s="44"/>
    </row>
    <row r="175" spans="2:8" x14ac:dyDescent="0.2">
      <c r="B175" s="263"/>
      <c r="C175" s="29" t="s">
        <v>27</v>
      </c>
      <c r="D175" s="145">
        <v>2.4764750652392986</v>
      </c>
      <c r="E175" s="145">
        <v>3.2</v>
      </c>
      <c r="F175" s="145">
        <v>2.9</v>
      </c>
      <c r="G175" s="44"/>
      <c r="H175" s="44"/>
    </row>
    <row r="176" spans="2:8" x14ac:dyDescent="0.2">
      <c r="B176" s="263"/>
      <c r="C176" s="29" t="s">
        <v>19</v>
      </c>
      <c r="D176" s="145">
        <v>2.7171043376331809</v>
      </c>
      <c r="E176" s="145">
        <v>16.2</v>
      </c>
      <c r="F176" s="145">
        <v>4.0999999999999996</v>
      </c>
      <c r="G176" s="44"/>
      <c r="H176" s="44"/>
    </row>
    <row r="177" spans="2:8" x14ac:dyDescent="0.2">
      <c r="B177" s="263"/>
      <c r="C177" s="29" t="s">
        <v>54</v>
      </c>
      <c r="D177" s="145">
        <v>4.1426906911930876</v>
      </c>
      <c r="E177" s="145">
        <v>3.15</v>
      </c>
      <c r="F177" s="145">
        <v>3.5</v>
      </c>
      <c r="G177" s="44"/>
      <c r="H177" s="44"/>
    </row>
    <row r="178" spans="2:8" x14ac:dyDescent="0.2">
      <c r="B178" s="264"/>
      <c r="C178" s="21" t="s">
        <v>78</v>
      </c>
      <c r="D178" s="24">
        <v>3.5</v>
      </c>
      <c r="E178" s="24">
        <v>3.6375648706222932</v>
      </c>
      <c r="F178" s="24">
        <v>3.4</v>
      </c>
      <c r="G178" s="44"/>
      <c r="H178" s="44"/>
    </row>
    <row r="179" spans="2:8" x14ac:dyDescent="0.2">
      <c r="B179" s="21" t="s">
        <v>244</v>
      </c>
      <c r="C179" s="21" t="s">
        <v>243</v>
      </c>
      <c r="D179" s="24">
        <f>+D178+D170+D162</f>
        <v>8.1999999999999993</v>
      </c>
      <c r="E179" s="24">
        <f>+E178+E170+E162</f>
        <v>8.6375648706222936</v>
      </c>
      <c r="F179" s="24">
        <f t="shared" ref="F179" si="5">+F178+F170+F162</f>
        <v>8.1999999999999993</v>
      </c>
      <c r="G179" s="44"/>
      <c r="H179" s="44"/>
    </row>
    <row r="180" spans="2:8" ht="15.75" customHeight="1" x14ac:dyDescent="0.2">
      <c r="B180" s="270" t="s">
        <v>405</v>
      </c>
      <c r="C180" s="270"/>
      <c r="D180" s="270"/>
      <c r="E180" s="270"/>
      <c r="F180" s="270"/>
      <c r="G180" s="270"/>
      <c r="H180" s="270"/>
    </row>
    <row r="181" spans="2:8" ht="30" customHeight="1" x14ac:dyDescent="0.2">
      <c r="B181" s="271" t="s">
        <v>408</v>
      </c>
      <c r="C181" s="271"/>
      <c r="D181" s="271"/>
      <c r="E181" s="271"/>
      <c r="F181" s="271"/>
      <c r="G181" s="271"/>
      <c r="H181" s="271"/>
    </row>
    <row r="182" spans="2:8" ht="15.75" customHeight="1" x14ac:dyDescent="0.2">
      <c r="B182" s="269" t="s">
        <v>409</v>
      </c>
      <c r="C182" s="269"/>
      <c r="D182" s="269"/>
      <c r="E182" s="269"/>
      <c r="F182" s="269"/>
      <c r="G182" s="269"/>
      <c r="H182" s="269"/>
    </row>
    <row r="183" spans="2:8" x14ac:dyDescent="0.2">
      <c r="B183" s="188"/>
      <c r="C183" s="188"/>
      <c r="D183" s="188"/>
      <c r="E183" s="188"/>
      <c r="F183" s="188"/>
      <c r="G183" s="188"/>
      <c r="H183" s="188"/>
    </row>
    <row r="184" spans="2:8" ht="14.25" x14ac:dyDescent="0.2">
      <c r="B184" s="84" t="s">
        <v>371</v>
      </c>
      <c r="C184" s="84"/>
      <c r="D184" s="84"/>
      <c r="E184" s="96"/>
      <c r="F184" s="96"/>
      <c r="G184" s="96"/>
      <c r="H184" s="96"/>
    </row>
    <row r="185" spans="2:8" x14ac:dyDescent="0.2">
      <c r="B185" s="20" t="s">
        <v>84</v>
      </c>
      <c r="C185" s="20" t="s">
        <v>468</v>
      </c>
      <c r="D185" s="20">
        <v>2024</v>
      </c>
      <c r="E185" s="20">
        <v>2023</v>
      </c>
      <c r="F185" s="20">
        <v>2022</v>
      </c>
      <c r="G185" s="20">
        <v>2021</v>
      </c>
      <c r="H185" s="20">
        <v>2020</v>
      </c>
    </row>
    <row r="186" spans="2:8" x14ac:dyDescent="0.2">
      <c r="B186" s="272" t="s">
        <v>128</v>
      </c>
      <c r="C186" s="29" t="s">
        <v>35</v>
      </c>
      <c r="D186" s="44"/>
      <c r="E186" s="145">
        <v>11.6</v>
      </c>
      <c r="F186" s="145">
        <v>11.9</v>
      </c>
      <c r="G186" s="145">
        <v>9.1999999999999993</v>
      </c>
      <c r="H186" s="44"/>
    </row>
    <row r="187" spans="2:8" x14ac:dyDescent="0.2">
      <c r="B187" s="273"/>
      <c r="C187" s="29" t="s">
        <v>129</v>
      </c>
      <c r="D187" s="145">
        <v>0.2189746119164577</v>
      </c>
      <c r="E187" s="145">
        <v>0.7</v>
      </c>
      <c r="F187" s="44"/>
      <c r="G187" s="44"/>
      <c r="H187" s="44"/>
    </row>
    <row r="188" spans="2:8" x14ac:dyDescent="0.2">
      <c r="B188" s="274"/>
      <c r="C188" s="21" t="s">
        <v>78</v>
      </c>
      <c r="D188" s="24">
        <v>0.2189746119164577</v>
      </c>
      <c r="E188" s="24">
        <v>9.6999999999999993</v>
      </c>
      <c r="F188" s="24">
        <v>11.9</v>
      </c>
      <c r="G188" s="24">
        <v>9.1999999999999993</v>
      </c>
      <c r="H188" s="44"/>
    </row>
    <row r="189" spans="2:8" x14ac:dyDescent="0.2">
      <c r="B189" s="272" t="s">
        <v>130</v>
      </c>
      <c r="C189" s="29" t="s">
        <v>35</v>
      </c>
      <c r="D189" s="44"/>
      <c r="E189" s="147">
        <v>0</v>
      </c>
      <c r="F189" s="147">
        <v>0</v>
      </c>
      <c r="G189" s="147">
        <v>0</v>
      </c>
      <c r="H189" s="44"/>
    </row>
    <row r="190" spans="2:8" x14ac:dyDescent="0.2">
      <c r="B190" s="273"/>
      <c r="C190" s="29" t="s">
        <v>129</v>
      </c>
      <c r="D190" s="145">
        <v>1.0129060762691589</v>
      </c>
      <c r="E190" s="145">
        <v>1.2</v>
      </c>
      <c r="F190" s="44"/>
      <c r="G190" s="44"/>
      <c r="H190" s="44"/>
    </row>
    <row r="191" spans="2:8" x14ac:dyDescent="0.2">
      <c r="B191" s="274"/>
      <c r="C191" s="21" t="s">
        <v>78</v>
      </c>
      <c r="D191" s="24">
        <v>1.0129060762691589</v>
      </c>
      <c r="E191" s="24">
        <v>0.2</v>
      </c>
      <c r="F191" s="104">
        <v>0</v>
      </c>
      <c r="G191" s="104">
        <v>0</v>
      </c>
      <c r="H191" s="44"/>
    </row>
    <row r="192" spans="2:8" x14ac:dyDescent="0.2">
      <c r="B192" s="272" t="s">
        <v>131</v>
      </c>
      <c r="C192" s="29" t="s">
        <v>35</v>
      </c>
      <c r="D192" s="44"/>
      <c r="E192" s="145">
        <v>8.8000000000000007</v>
      </c>
      <c r="F192" s="38">
        <v>8.5</v>
      </c>
      <c r="G192" s="44"/>
      <c r="H192" s="44"/>
    </row>
    <row r="193" spans="2:8" x14ac:dyDescent="0.2">
      <c r="B193" s="273"/>
      <c r="C193" s="29" t="s">
        <v>129</v>
      </c>
      <c r="D193" s="145">
        <v>3</v>
      </c>
      <c r="E193" s="145">
        <v>3.04</v>
      </c>
      <c r="F193" s="44"/>
      <c r="G193" s="44"/>
      <c r="H193" s="44"/>
    </row>
    <row r="194" spans="2:8" x14ac:dyDescent="0.2">
      <c r="B194" s="274"/>
      <c r="C194" s="21" t="s">
        <v>78</v>
      </c>
      <c r="D194" s="24">
        <v>3</v>
      </c>
      <c r="E194" s="24">
        <v>7.3</v>
      </c>
      <c r="F194" s="24">
        <v>3.5</v>
      </c>
      <c r="G194" s="44"/>
      <c r="H194" s="44"/>
    </row>
    <row r="195" spans="2:8" x14ac:dyDescent="0.2">
      <c r="B195" s="21" t="s">
        <v>245</v>
      </c>
      <c r="C195" s="21" t="s">
        <v>243</v>
      </c>
      <c r="D195" s="146">
        <f>+D194+D191+D188</f>
        <v>4.2318806881856164</v>
      </c>
      <c r="E195" s="24">
        <f>+E194+E191+E188</f>
        <v>17.2</v>
      </c>
      <c r="F195" s="24">
        <v>20.399999999999999</v>
      </c>
      <c r="G195" s="24">
        <f t="shared" ref="G195" si="6">+G194+G191+G188</f>
        <v>9.1999999999999993</v>
      </c>
      <c r="H195" s="44"/>
    </row>
    <row r="196" spans="2:8" ht="15.95" customHeight="1" x14ac:dyDescent="0.2">
      <c r="B196" s="270" t="s">
        <v>405</v>
      </c>
      <c r="C196" s="270"/>
      <c r="D196" s="270"/>
      <c r="E196" s="270"/>
      <c r="F196" s="270"/>
      <c r="G196" s="270"/>
      <c r="H196" s="270"/>
    </row>
    <row r="197" spans="2:8" ht="30" customHeight="1" x14ac:dyDescent="0.2">
      <c r="B197" s="271" t="s">
        <v>406</v>
      </c>
      <c r="C197" s="271"/>
      <c r="D197" s="271"/>
      <c r="E197" s="271"/>
      <c r="F197" s="271"/>
      <c r="G197" s="271"/>
      <c r="H197" s="271"/>
    </row>
    <row r="198" spans="2:8" ht="30" customHeight="1" x14ac:dyDescent="0.2">
      <c r="B198" s="271" t="s">
        <v>407</v>
      </c>
      <c r="C198" s="271"/>
      <c r="D198" s="271"/>
      <c r="E198" s="271"/>
      <c r="F198" s="271"/>
      <c r="G198" s="271"/>
      <c r="H198" s="271"/>
    </row>
    <row r="200" spans="2:8" ht="14.25" x14ac:dyDescent="0.2">
      <c r="B200" s="84" t="s">
        <v>372</v>
      </c>
      <c r="C200" s="84"/>
      <c r="D200" s="84"/>
      <c r="E200" s="96"/>
      <c r="F200" s="96"/>
      <c r="G200" s="96"/>
      <c r="H200" s="96"/>
    </row>
    <row r="201" spans="2:8" x14ac:dyDescent="0.2">
      <c r="B201" s="20" t="s">
        <v>84</v>
      </c>
      <c r="C201" s="20" t="s">
        <v>468</v>
      </c>
      <c r="D201" s="20">
        <v>2024</v>
      </c>
      <c r="E201" s="20">
        <v>2023</v>
      </c>
      <c r="F201" s="20">
        <v>2022</v>
      </c>
      <c r="G201" s="20">
        <v>2021</v>
      </c>
      <c r="H201" s="20">
        <v>2020</v>
      </c>
    </row>
    <row r="202" spans="2:8" x14ac:dyDescent="0.2">
      <c r="B202" s="262" t="s">
        <v>132</v>
      </c>
      <c r="C202" s="29" t="s">
        <v>24</v>
      </c>
      <c r="D202" s="145">
        <v>16.588010748674183</v>
      </c>
      <c r="E202" s="145">
        <v>18</v>
      </c>
      <c r="F202" s="145">
        <v>12.6</v>
      </c>
      <c r="G202" s="145">
        <v>14.7</v>
      </c>
      <c r="H202" s="145">
        <v>14.4</v>
      </c>
    </row>
    <row r="203" spans="2:8" x14ac:dyDescent="0.2">
      <c r="B203" s="263"/>
      <c r="C203" s="29" t="s">
        <v>16</v>
      </c>
      <c r="D203" s="44"/>
      <c r="E203" s="145">
        <v>91.9</v>
      </c>
      <c r="F203" s="145">
        <v>59.4</v>
      </c>
      <c r="G203" s="145">
        <v>50.8</v>
      </c>
      <c r="H203" s="145">
        <v>20.100000000000001</v>
      </c>
    </row>
    <row r="204" spans="2:8" x14ac:dyDescent="0.2">
      <c r="B204" s="263"/>
      <c r="C204" s="29" t="s">
        <v>32</v>
      </c>
      <c r="D204" s="44"/>
      <c r="E204" s="145">
        <v>29.2</v>
      </c>
      <c r="F204" s="145">
        <v>28.8</v>
      </c>
      <c r="G204" s="145">
        <v>29.6</v>
      </c>
      <c r="H204" s="145">
        <v>33.6</v>
      </c>
    </row>
    <row r="205" spans="2:8" x14ac:dyDescent="0.2">
      <c r="B205" s="263"/>
      <c r="C205" s="29" t="s">
        <v>30</v>
      </c>
      <c r="D205" s="145">
        <v>39.322865412030971</v>
      </c>
      <c r="E205" s="145">
        <v>43.677940274101907</v>
      </c>
      <c r="F205" s="145">
        <v>30.9</v>
      </c>
      <c r="G205" s="145">
        <v>24.5</v>
      </c>
      <c r="H205" s="145">
        <v>16.399999999999999</v>
      </c>
    </row>
    <row r="206" spans="2:8" x14ac:dyDescent="0.2">
      <c r="B206" s="263"/>
      <c r="C206" s="29" t="s">
        <v>27</v>
      </c>
      <c r="D206" s="145">
        <v>35.495955282646044</v>
      </c>
      <c r="E206" s="145">
        <v>43.478326615834462</v>
      </c>
      <c r="F206" s="145">
        <v>36.1</v>
      </c>
      <c r="G206" s="145">
        <v>28.3</v>
      </c>
      <c r="H206" s="145">
        <v>24.5</v>
      </c>
    </row>
    <row r="207" spans="2:8" x14ac:dyDescent="0.2">
      <c r="B207" s="263"/>
      <c r="C207" s="29" t="s">
        <v>19</v>
      </c>
      <c r="D207" s="145">
        <v>125.50750025594184</v>
      </c>
      <c r="E207" s="145">
        <v>130.80000000000001</v>
      </c>
      <c r="F207" s="145">
        <v>25.1</v>
      </c>
      <c r="G207" s="145">
        <v>30.1</v>
      </c>
      <c r="H207" s="145">
        <v>23.6</v>
      </c>
    </row>
    <row r="208" spans="2:8" x14ac:dyDescent="0.2">
      <c r="B208" s="263"/>
      <c r="C208" s="29" t="s">
        <v>54</v>
      </c>
      <c r="D208" s="145">
        <v>26.004903243466064</v>
      </c>
      <c r="E208" s="145">
        <v>26.1</v>
      </c>
      <c r="F208" s="145">
        <v>24</v>
      </c>
      <c r="G208" s="145">
        <v>23.4</v>
      </c>
      <c r="H208" s="145">
        <v>22.4</v>
      </c>
    </row>
    <row r="209" spans="2:8" x14ac:dyDescent="0.2">
      <c r="B209" s="264"/>
      <c r="C209" s="21" t="s">
        <v>78</v>
      </c>
      <c r="D209" s="24">
        <v>30.709272254690219</v>
      </c>
      <c r="E209" s="24">
        <v>30.3</v>
      </c>
      <c r="F209" s="24">
        <v>29</v>
      </c>
      <c r="G209" s="24">
        <v>27.5</v>
      </c>
      <c r="H209" s="24">
        <v>25.5</v>
      </c>
    </row>
    <row r="210" spans="2:8" x14ac:dyDescent="0.2">
      <c r="B210" s="272" t="s">
        <v>373</v>
      </c>
      <c r="C210" s="29" t="s">
        <v>35</v>
      </c>
      <c r="D210" s="44"/>
      <c r="E210" s="145">
        <v>77.099999999999994</v>
      </c>
      <c r="F210" s="145">
        <v>61.2</v>
      </c>
      <c r="G210" s="44"/>
      <c r="H210" s="44"/>
    </row>
    <row r="211" spans="2:8" x14ac:dyDescent="0.2">
      <c r="B211" s="273"/>
      <c r="C211" s="29" t="s">
        <v>129</v>
      </c>
      <c r="D211" s="145">
        <v>14.313391420067825</v>
      </c>
      <c r="E211" s="145">
        <v>34.799999999999997</v>
      </c>
      <c r="F211" s="44"/>
      <c r="G211" s="44"/>
      <c r="H211" s="44"/>
    </row>
    <row r="212" spans="2:8" x14ac:dyDescent="0.2">
      <c r="B212" s="274"/>
      <c r="C212" s="21" t="s">
        <v>78</v>
      </c>
      <c r="D212" s="24">
        <v>14.313391420067825</v>
      </c>
      <c r="E212" s="24">
        <v>111.9</v>
      </c>
      <c r="F212" s="24">
        <v>61.2</v>
      </c>
      <c r="G212" s="44"/>
      <c r="H212" s="44"/>
    </row>
    <row r="213" spans="2:8" ht="30" customHeight="1" x14ac:dyDescent="0.2">
      <c r="B213" s="271" t="s">
        <v>403</v>
      </c>
      <c r="C213" s="271"/>
      <c r="D213" s="271"/>
      <c r="E213" s="271"/>
      <c r="F213" s="271"/>
      <c r="G213" s="271"/>
      <c r="H213" s="271"/>
    </row>
    <row r="214" spans="2:8" ht="15.95" customHeight="1" x14ac:dyDescent="0.2">
      <c r="B214" s="269" t="s">
        <v>404</v>
      </c>
      <c r="C214" s="269"/>
      <c r="D214" s="269"/>
      <c r="E214" s="269"/>
      <c r="F214" s="269"/>
      <c r="G214" s="269"/>
      <c r="H214" s="269"/>
    </row>
  </sheetData>
  <sortState xmlns:xlrd2="http://schemas.microsoft.com/office/spreadsheetml/2017/richdata2" ref="J57:K66">
    <sortCondition descending="1" ref="K57:K66"/>
  </sortState>
  <mergeCells count="51">
    <mergeCell ref="B181:H181"/>
    <mergeCell ref="B70:B73"/>
    <mergeCell ref="B137:B146"/>
    <mergeCell ref="B155:B162"/>
    <mergeCell ref="B163:B170"/>
    <mergeCell ref="B171:B178"/>
    <mergeCell ref="B117:B127"/>
    <mergeCell ref="B128:B136"/>
    <mergeCell ref="B91:C91"/>
    <mergeCell ref="B110:H110"/>
    <mergeCell ref="B111:H111"/>
    <mergeCell ref="B112:H112"/>
    <mergeCell ref="B113:H113"/>
    <mergeCell ref="B180:H180"/>
    <mergeCell ref="B147:H147"/>
    <mergeCell ref="B148:H148"/>
    <mergeCell ref="B149:H149"/>
    <mergeCell ref="B150:H150"/>
    <mergeCell ref="B151:H151"/>
    <mergeCell ref="B22:C22"/>
    <mergeCell ref="B29:C29"/>
    <mergeCell ref="B39:B47"/>
    <mergeCell ref="B68:B69"/>
    <mergeCell ref="B80:C80"/>
    <mergeCell ref="B9:H9"/>
    <mergeCell ref="B48:B56"/>
    <mergeCell ref="B57:B67"/>
    <mergeCell ref="B98:B102"/>
    <mergeCell ref="B105:B109"/>
    <mergeCell ref="B31:H31"/>
    <mergeCell ref="D11:H11"/>
    <mergeCell ref="B30:H30"/>
    <mergeCell ref="B32:H32"/>
    <mergeCell ref="B33:H33"/>
    <mergeCell ref="B74:H74"/>
    <mergeCell ref="B75:H75"/>
    <mergeCell ref="B76:H76"/>
    <mergeCell ref="B92:H92"/>
    <mergeCell ref="B93:H93"/>
    <mergeCell ref="B94:H94"/>
    <mergeCell ref="B214:H214"/>
    <mergeCell ref="B182:H182"/>
    <mergeCell ref="B196:H196"/>
    <mergeCell ref="B197:H197"/>
    <mergeCell ref="B198:H198"/>
    <mergeCell ref="B213:H213"/>
    <mergeCell ref="B210:B212"/>
    <mergeCell ref="B189:B191"/>
    <mergeCell ref="B192:B194"/>
    <mergeCell ref="B202:B209"/>
    <mergeCell ref="B186:B188"/>
  </mergeCells>
  <pageMargins left="0.7" right="0.7" top="0.75" bottom="0.75" header="0.3" footer="0.3"/>
  <pageSetup paperSize="8" scale="46" orientation="portrait" horizontalDpi="360" verticalDpi="360" r:id="rId1"/>
  <headerFooter>
    <oddHeader>&amp;C&amp;"Calibri"&amp;8&amp;K000000 C2 - INTERNAL&amp;1#_x000D_</oddHeader>
  </headerFooter>
  <ignoredErrors>
    <ignoredError sqref="D29:H29 D102:H102 D47:H47 D91:H91 D127:H12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4:T53"/>
  <sheetViews>
    <sheetView showGridLines="0" workbookViewId="0">
      <selection activeCell="B15" sqref="B15"/>
    </sheetView>
  </sheetViews>
  <sheetFormatPr defaultRowHeight="12.75" x14ac:dyDescent="0.2"/>
  <cols>
    <col min="2" max="2" width="32" customWidth="1"/>
    <col min="3" max="7" width="11.85546875" customWidth="1"/>
    <col min="8" max="8" width="13.85546875" customWidth="1"/>
    <col min="9" max="9" width="10" customWidth="1"/>
  </cols>
  <sheetData>
    <row r="4" spans="2:20" x14ac:dyDescent="0.2">
      <c r="I4" s="5"/>
    </row>
    <row r="5" spans="2:20" x14ac:dyDescent="0.2">
      <c r="I5" s="5"/>
    </row>
    <row r="6" spans="2:20" x14ac:dyDescent="0.2">
      <c r="I6" s="6"/>
    </row>
    <row r="7" spans="2:20" x14ac:dyDescent="0.2">
      <c r="I7" s="6"/>
    </row>
    <row r="9" spans="2:20" ht="16.5" thickBot="1" x14ac:dyDescent="0.3">
      <c r="B9" s="227" t="s">
        <v>211</v>
      </c>
      <c r="C9" s="227"/>
      <c r="D9" s="227"/>
      <c r="E9" s="227"/>
      <c r="F9" s="227"/>
      <c r="G9" s="227"/>
      <c r="J9" s="5"/>
      <c r="K9" s="5"/>
      <c r="L9" s="5"/>
      <c r="M9" s="5"/>
      <c r="N9" s="5"/>
      <c r="O9" s="5"/>
      <c r="P9" s="5"/>
      <c r="Q9" s="5"/>
      <c r="R9" s="5"/>
      <c r="S9" s="5"/>
      <c r="T9" s="5"/>
    </row>
    <row r="11" spans="2:20" x14ac:dyDescent="0.2">
      <c r="B11" s="74" t="s">
        <v>213</v>
      </c>
      <c r="C11" s="74" t="s">
        <v>214</v>
      </c>
      <c r="D11" s="259" t="s">
        <v>217</v>
      </c>
      <c r="E11" s="260"/>
      <c r="F11" s="260"/>
      <c r="G11" s="261"/>
    </row>
    <row r="12" spans="2:20" x14ac:dyDescent="0.2">
      <c r="B12" s="158" t="s">
        <v>294</v>
      </c>
      <c r="C12" s="159"/>
      <c r="D12" s="160"/>
      <c r="E12" s="161"/>
      <c r="F12" s="161"/>
      <c r="G12" s="162"/>
      <c r="J12" s="143"/>
    </row>
    <row r="13" spans="2:20" x14ac:dyDescent="0.2">
      <c r="J13" s="5"/>
      <c r="K13" s="5"/>
      <c r="L13" s="5"/>
      <c r="M13" s="5"/>
      <c r="N13" s="5"/>
      <c r="O13" s="5"/>
      <c r="P13" s="5"/>
      <c r="Q13" s="5"/>
      <c r="R13" s="5"/>
      <c r="S13" s="5"/>
      <c r="T13" s="5"/>
    </row>
    <row r="14" spans="2:20" x14ac:dyDescent="0.2">
      <c r="B14" s="84" t="s">
        <v>246</v>
      </c>
      <c r="C14" s="84"/>
      <c r="D14" s="96"/>
      <c r="E14" s="96"/>
      <c r="F14" s="96"/>
      <c r="G14" s="96"/>
      <c r="J14" s="5"/>
      <c r="K14" s="5"/>
      <c r="L14" s="5"/>
      <c r="M14" s="5"/>
      <c r="N14" s="5"/>
      <c r="O14" s="5"/>
      <c r="P14" s="5"/>
      <c r="Q14" s="5"/>
      <c r="R14" s="5"/>
      <c r="S14" s="5"/>
      <c r="T14" s="5"/>
    </row>
    <row r="15" spans="2:20" x14ac:dyDescent="0.2">
      <c r="B15" s="106" t="s">
        <v>468</v>
      </c>
      <c r="C15" s="20">
        <v>2024</v>
      </c>
      <c r="D15" s="20">
        <v>2023</v>
      </c>
      <c r="E15" s="20">
        <v>2022</v>
      </c>
      <c r="F15" s="20">
        <v>2021</v>
      </c>
      <c r="G15" s="20">
        <v>2020</v>
      </c>
      <c r="J15" s="5"/>
      <c r="K15" s="5"/>
      <c r="L15" s="5"/>
      <c r="M15" s="5"/>
      <c r="N15" s="5"/>
      <c r="O15" s="5"/>
      <c r="P15" s="5"/>
      <c r="Q15" s="5"/>
      <c r="R15" s="5"/>
      <c r="S15" s="5"/>
      <c r="T15" s="5"/>
    </row>
    <row r="16" spans="2:20" x14ac:dyDescent="0.2">
      <c r="B16" s="34" t="s">
        <v>27</v>
      </c>
      <c r="C16" s="19" t="s">
        <v>247</v>
      </c>
      <c r="D16" s="110" t="s">
        <v>247</v>
      </c>
      <c r="E16" s="110" t="s">
        <v>247</v>
      </c>
      <c r="F16" s="110" t="s">
        <v>247</v>
      </c>
      <c r="G16" s="19">
        <v>5352</v>
      </c>
      <c r="J16" s="5"/>
      <c r="K16" s="5"/>
      <c r="L16" s="5"/>
      <c r="M16" s="5"/>
      <c r="N16" s="5"/>
    </row>
    <row r="17" spans="2:14" x14ac:dyDescent="0.2">
      <c r="B17" s="34" t="s">
        <v>99</v>
      </c>
      <c r="C17" s="19" t="s">
        <v>247</v>
      </c>
      <c r="D17" s="110" t="s">
        <v>247</v>
      </c>
      <c r="E17" s="110" t="s">
        <v>247</v>
      </c>
      <c r="F17" s="110" t="s">
        <v>247</v>
      </c>
      <c r="G17" s="19" t="s">
        <v>247</v>
      </c>
      <c r="J17" s="5"/>
      <c r="K17" s="5"/>
      <c r="L17" s="5"/>
      <c r="M17" s="5"/>
      <c r="N17" s="5"/>
    </row>
    <row r="18" spans="2:14" x14ac:dyDescent="0.2">
      <c r="B18" s="34" t="s">
        <v>30</v>
      </c>
      <c r="C18" s="19" t="s">
        <v>247</v>
      </c>
      <c r="D18" s="110" t="s">
        <v>247</v>
      </c>
      <c r="E18" s="110" t="s">
        <v>247</v>
      </c>
      <c r="F18" s="110" t="s">
        <v>247</v>
      </c>
      <c r="G18" s="19" t="s">
        <v>247</v>
      </c>
      <c r="J18" s="5"/>
      <c r="K18" s="5"/>
      <c r="L18" s="5"/>
      <c r="M18" s="5"/>
      <c r="N18" s="5"/>
    </row>
    <row r="19" spans="2:14" x14ac:dyDescent="0.2">
      <c r="B19" s="34" t="s">
        <v>24</v>
      </c>
      <c r="C19" s="19" t="s">
        <v>247</v>
      </c>
      <c r="D19" s="110" t="s">
        <v>247</v>
      </c>
      <c r="E19" s="110" t="s">
        <v>247</v>
      </c>
      <c r="F19" s="110" t="s">
        <v>247</v>
      </c>
      <c r="G19" s="19" t="s">
        <v>247</v>
      </c>
      <c r="J19" s="5"/>
      <c r="K19" s="5"/>
      <c r="L19" s="5"/>
      <c r="M19" s="5"/>
      <c r="N19" s="5"/>
    </row>
    <row r="20" spans="2:14" x14ac:dyDescent="0.2">
      <c r="B20" s="34" t="s">
        <v>19</v>
      </c>
      <c r="C20" s="19" t="s">
        <v>247</v>
      </c>
      <c r="D20" s="110" t="s">
        <v>247</v>
      </c>
      <c r="E20" s="110" t="s">
        <v>247</v>
      </c>
      <c r="F20" s="110" t="s">
        <v>247</v>
      </c>
      <c r="G20" s="19" t="s">
        <v>247</v>
      </c>
      <c r="J20" s="5"/>
      <c r="K20" s="5"/>
      <c r="L20" s="5"/>
      <c r="M20" s="5"/>
      <c r="N20" s="5"/>
    </row>
    <row r="21" spans="2:14" x14ac:dyDescent="0.2">
      <c r="B21" s="34" t="s">
        <v>32</v>
      </c>
      <c r="C21" s="19" t="s">
        <v>247</v>
      </c>
      <c r="D21" s="110" t="s">
        <v>247</v>
      </c>
      <c r="E21" s="110" t="s">
        <v>247</v>
      </c>
      <c r="F21" s="110" t="s">
        <v>247</v>
      </c>
      <c r="G21" s="19">
        <v>20000</v>
      </c>
      <c r="J21" s="5"/>
      <c r="K21" s="5"/>
      <c r="L21" s="5"/>
      <c r="M21" s="5"/>
      <c r="N21" s="5"/>
    </row>
    <row r="22" spans="2:14" x14ac:dyDescent="0.2">
      <c r="B22" s="34" t="s">
        <v>35</v>
      </c>
      <c r="C22" s="19">
        <v>28892</v>
      </c>
      <c r="D22" s="110" t="s">
        <v>247</v>
      </c>
      <c r="E22" s="110" t="s">
        <v>247</v>
      </c>
      <c r="F22" s="110" t="s">
        <v>247</v>
      </c>
      <c r="G22" s="19" t="s">
        <v>247</v>
      </c>
      <c r="J22" s="5"/>
      <c r="K22" s="5"/>
      <c r="L22" s="5"/>
      <c r="M22" s="5"/>
      <c r="N22" s="5"/>
    </row>
    <row r="23" spans="2:14" x14ac:dyDescent="0.2">
      <c r="B23" s="34" t="s">
        <v>16</v>
      </c>
      <c r="C23" s="19">
        <v>1801</v>
      </c>
      <c r="D23" s="110" t="s">
        <v>247</v>
      </c>
      <c r="E23" s="110" t="s">
        <v>247</v>
      </c>
      <c r="F23" s="110" t="s">
        <v>247</v>
      </c>
      <c r="G23" s="19" t="s">
        <v>247</v>
      </c>
      <c r="J23" s="5"/>
      <c r="K23" s="5"/>
      <c r="L23" s="5"/>
      <c r="M23" s="5"/>
      <c r="N23" s="5"/>
    </row>
    <row r="24" spans="2:14" ht="14.25" x14ac:dyDescent="0.2">
      <c r="B24" s="34" t="s">
        <v>374</v>
      </c>
      <c r="C24" s="19" t="s">
        <v>247</v>
      </c>
      <c r="D24" s="110" t="s">
        <v>247</v>
      </c>
      <c r="E24" s="110" t="s">
        <v>247</v>
      </c>
      <c r="F24" s="110" t="s">
        <v>247</v>
      </c>
      <c r="G24" s="19" t="s">
        <v>247</v>
      </c>
      <c r="J24" s="5"/>
      <c r="K24" s="5"/>
      <c r="L24" s="5"/>
      <c r="M24" s="5"/>
      <c r="N24" s="5"/>
    </row>
    <row r="25" spans="2:14" x14ac:dyDescent="0.2">
      <c r="B25" s="105" t="s">
        <v>78</v>
      </c>
      <c r="C25" s="25">
        <f>SUM(C16:C24)</f>
        <v>30693</v>
      </c>
      <c r="D25" s="25">
        <f t="shared" ref="D25:G25" si="0">SUM(D16:D24)</f>
        <v>0</v>
      </c>
      <c r="E25" s="25">
        <f t="shared" si="0"/>
        <v>0</v>
      </c>
      <c r="F25" s="25">
        <f t="shared" si="0"/>
        <v>0</v>
      </c>
      <c r="G25" s="25">
        <f t="shared" si="0"/>
        <v>25352</v>
      </c>
      <c r="J25" s="5"/>
      <c r="K25" s="5"/>
      <c r="L25" s="5"/>
      <c r="M25" s="5"/>
      <c r="N25" s="5"/>
    </row>
    <row r="26" spans="2:14" x14ac:dyDescent="0.2">
      <c r="J26" s="5"/>
      <c r="K26" s="5"/>
      <c r="L26" s="5"/>
      <c r="M26" s="5"/>
      <c r="N26" s="5"/>
    </row>
    <row r="27" spans="2:14" x14ac:dyDescent="0.2">
      <c r="B27" s="84" t="s">
        <v>381</v>
      </c>
      <c r="C27" s="84"/>
      <c r="D27" s="96"/>
      <c r="E27" s="96"/>
      <c r="F27" s="96"/>
      <c r="G27" s="96"/>
      <c r="J27" s="5"/>
      <c r="K27" s="5"/>
      <c r="L27" s="5"/>
      <c r="M27" s="5"/>
      <c r="N27" s="5"/>
    </row>
    <row r="28" spans="2:14" x14ac:dyDescent="0.2">
      <c r="B28" s="106" t="s">
        <v>468</v>
      </c>
      <c r="C28" s="20">
        <v>2024</v>
      </c>
      <c r="D28" s="20">
        <v>2023</v>
      </c>
      <c r="E28" s="20">
        <v>2022</v>
      </c>
      <c r="F28" s="20">
        <v>2021</v>
      </c>
      <c r="G28" s="20">
        <v>2020</v>
      </c>
      <c r="J28" s="5"/>
      <c r="K28" s="5"/>
      <c r="L28" s="5"/>
      <c r="M28" s="5"/>
      <c r="N28" s="5"/>
    </row>
    <row r="29" spans="2:14" x14ac:dyDescent="0.2">
      <c r="B29" s="34" t="s">
        <v>27</v>
      </c>
      <c r="C29" s="110" t="s">
        <v>247</v>
      </c>
      <c r="D29" s="110" t="s">
        <v>247</v>
      </c>
      <c r="E29" s="110" t="s">
        <v>247</v>
      </c>
      <c r="F29" s="110" t="s">
        <v>247</v>
      </c>
      <c r="G29" s="110" t="s">
        <v>247</v>
      </c>
      <c r="J29" s="5"/>
      <c r="K29" s="5"/>
      <c r="L29" s="5"/>
      <c r="M29" s="5"/>
      <c r="N29" s="5"/>
    </row>
    <row r="30" spans="2:14" x14ac:dyDescent="0.2">
      <c r="B30" s="34" t="s">
        <v>99</v>
      </c>
      <c r="C30" s="110" t="s">
        <v>247</v>
      </c>
      <c r="D30" s="110" t="s">
        <v>247</v>
      </c>
      <c r="E30" s="110" t="s">
        <v>247</v>
      </c>
      <c r="F30" s="110" t="s">
        <v>247</v>
      </c>
      <c r="G30" s="110" t="s">
        <v>247</v>
      </c>
      <c r="J30" s="5"/>
      <c r="K30" s="5"/>
      <c r="L30" s="5"/>
      <c r="M30" s="5"/>
      <c r="N30" s="5"/>
    </row>
    <row r="31" spans="2:14" x14ac:dyDescent="0.2">
      <c r="B31" s="34" t="s">
        <v>30</v>
      </c>
      <c r="C31" s="110" t="s">
        <v>247</v>
      </c>
      <c r="D31" s="110" t="s">
        <v>247</v>
      </c>
      <c r="E31" s="110" t="s">
        <v>247</v>
      </c>
      <c r="F31" s="110" t="s">
        <v>247</v>
      </c>
      <c r="G31" s="110" t="s">
        <v>247</v>
      </c>
      <c r="J31" s="5"/>
      <c r="K31" s="5"/>
      <c r="L31" s="5"/>
      <c r="M31" s="5"/>
      <c r="N31" s="5"/>
    </row>
    <row r="32" spans="2:14" x14ac:dyDescent="0.2">
      <c r="B32" s="34" t="s">
        <v>24</v>
      </c>
      <c r="C32" s="110" t="s">
        <v>247</v>
      </c>
      <c r="D32" s="110" t="s">
        <v>247</v>
      </c>
      <c r="E32" s="110" t="s">
        <v>247</v>
      </c>
      <c r="F32" s="110" t="s">
        <v>247</v>
      </c>
      <c r="G32" s="110" t="s">
        <v>247</v>
      </c>
      <c r="J32" s="5"/>
      <c r="K32" s="5"/>
      <c r="L32" s="5"/>
      <c r="M32" s="5"/>
      <c r="N32" s="5"/>
    </row>
    <row r="33" spans="2:14" x14ac:dyDescent="0.2">
      <c r="B33" s="34" t="s">
        <v>19</v>
      </c>
      <c r="C33" s="110" t="s">
        <v>247</v>
      </c>
      <c r="D33" s="110" t="s">
        <v>247</v>
      </c>
      <c r="E33" s="110" t="s">
        <v>247</v>
      </c>
      <c r="F33" s="110" t="s">
        <v>247</v>
      </c>
      <c r="G33" s="110" t="s">
        <v>247</v>
      </c>
      <c r="J33" s="5"/>
      <c r="K33" s="5"/>
      <c r="L33" s="5"/>
      <c r="M33" s="5"/>
      <c r="N33" s="5"/>
    </row>
    <row r="34" spans="2:14" x14ac:dyDescent="0.2">
      <c r="B34" s="34" t="s">
        <v>32</v>
      </c>
      <c r="C34" s="110" t="s">
        <v>247</v>
      </c>
      <c r="D34" s="110" t="s">
        <v>247</v>
      </c>
      <c r="E34" s="110" t="s">
        <v>247</v>
      </c>
      <c r="F34" s="110">
        <v>1</v>
      </c>
      <c r="G34" s="110" t="s">
        <v>247</v>
      </c>
      <c r="J34" s="5"/>
      <c r="K34" s="5"/>
      <c r="L34" s="5"/>
      <c r="M34" s="5"/>
      <c r="N34" s="5"/>
    </row>
    <row r="35" spans="2:14" x14ac:dyDescent="0.2">
      <c r="B35" s="34" t="s">
        <v>35</v>
      </c>
      <c r="C35" s="110">
        <v>1</v>
      </c>
      <c r="D35" s="110" t="s">
        <v>247</v>
      </c>
      <c r="E35" s="110" t="s">
        <v>247</v>
      </c>
      <c r="F35" s="110">
        <v>2</v>
      </c>
      <c r="G35" s="110" t="s">
        <v>247</v>
      </c>
      <c r="J35" s="5"/>
      <c r="K35" s="5"/>
      <c r="L35" s="5"/>
      <c r="M35" s="5"/>
      <c r="N35" s="5"/>
    </row>
    <row r="36" spans="2:14" x14ac:dyDescent="0.2">
      <c r="B36" s="34" t="s">
        <v>16</v>
      </c>
      <c r="C36" s="110">
        <v>1</v>
      </c>
      <c r="D36" s="110">
        <v>1</v>
      </c>
      <c r="E36" s="110" t="s">
        <v>247</v>
      </c>
      <c r="F36" s="110" t="s">
        <v>247</v>
      </c>
      <c r="G36" s="110" t="s">
        <v>247</v>
      </c>
      <c r="J36" s="5"/>
      <c r="K36" s="5"/>
      <c r="L36" s="5"/>
      <c r="M36" s="5"/>
      <c r="N36" s="5"/>
    </row>
    <row r="37" spans="2:14" ht="14.25" x14ac:dyDescent="0.2">
      <c r="B37" s="34" t="s">
        <v>374</v>
      </c>
      <c r="C37" s="110" t="s">
        <v>247</v>
      </c>
      <c r="D37" s="110" t="s">
        <v>247</v>
      </c>
      <c r="E37" s="110" t="s">
        <v>247</v>
      </c>
      <c r="F37" s="110" t="s">
        <v>247</v>
      </c>
      <c r="G37" s="110" t="s">
        <v>247</v>
      </c>
      <c r="J37" s="5"/>
      <c r="K37" s="5"/>
      <c r="L37" s="5"/>
      <c r="M37" s="5"/>
      <c r="N37" s="5"/>
    </row>
    <row r="38" spans="2:14" x14ac:dyDescent="0.2">
      <c r="B38" s="105" t="s">
        <v>78</v>
      </c>
      <c r="C38" s="111">
        <f>SUM(C29:C37)</f>
        <v>2</v>
      </c>
      <c r="D38" s="111">
        <f t="shared" ref="D38" si="1">SUM(D29:D37)</f>
        <v>1</v>
      </c>
      <c r="E38" s="111">
        <f t="shared" ref="E38" si="2">SUM(E29:E37)</f>
        <v>0</v>
      </c>
      <c r="F38" s="111">
        <f t="shared" ref="F38" si="3">SUM(F29:F37)</f>
        <v>3</v>
      </c>
      <c r="G38" s="111">
        <f t="shared" ref="G38" si="4">SUM(G29:G37)</f>
        <v>0</v>
      </c>
      <c r="J38" s="5"/>
      <c r="K38" s="5"/>
      <c r="L38" s="5"/>
      <c r="M38" s="5"/>
      <c r="N38" s="5"/>
    </row>
    <row r="39" spans="2:14" x14ac:dyDescent="0.2">
      <c r="J39" s="5"/>
      <c r="K39" s="5"/>
      <c r="L39" s="5"/>
      <c r="M39" s="5"/>
      <c r="N39" s="5"/>
    </row>
    <row r="40" spans="2:14" ht="14.25" x14ac:dyDescent="0.2">
      <c r="B40" s="84" t="s">
        <v>382</v>
      </c>
      <c r="C40" s="84"/>
      <c r="D40" s="96"/>
      <c r="E40" s="96"/>
      <c r="F40" s="96"/>
      <c r="G40" s="96"/>
      <c r="J40" s="5"/>
      <c r="K40" s="5"/>
      <c r="L40" s="5"/>
      <c r="M40" s="5"/>
      <c r="N40" s="5"/>
    </row>
    <row r="41" spans="2:14" x14ac:dyDescent="0.2">
      <c r="B41" s="106" t="s">
        <v>468</v>
      </c>
      <c r="C41" s="20">
        <v>2024</v>
      </c>
      <c r="D41" s="20">
        <v>2023</v>
      </c>
      <c r="E41" s="20">
        <v>2022</v>
      </c>
      <c r="F41" s="20">
        <v>2021</v>
      </c>
      <c r="G41" s="20">
        <v>2020</v>
      </c>
      <c r="J41" s="5"/>
      <c r="K41" s="5"/>
      <c r="L41" s="5"/>
      <c r="M41" s="5"/>
      <c r="N41" s="5"/>
    </row>
    <row r="42" spans="2:14" x14ac:dyDescent="0.2">
      <c r="B42" s="34" t="s">
        <v>27</v>
      </c>
      <c r="C42" s="19" t="s">
        <v>247</v>
      </c>
      <c r="D42" s="19" t="s">
        <v>247</v>
      </c>
      <c r="E42" s="19" t="s">
        <v>247</v>
      </c>
      <c r="F42" s="19" t="s">
        <v>247</v>
      </c>
      <c r="G42" s="19" t="s">
        <v>247</v>
      </c>
      <c r="J42" s="5"/>
      <c r="K42" s="5"/>
      <c r="L42" s="5"/>
      <c r="M42" s="5"/>
      <c r="N42" s="5"/>
    </row>
    <row r="43" spans="2:14" x14ac:dyDescent="0.2">
      <c r="B43" s="34" t="s">
        <v>99</v>
      </c>
      <c r="C43" s="19" t="s">
        <v>247</v>
      </c>
      <c r="D43" s="19" t="s">
        <v>247</v>
      </c>
      <c r="E43" s="19" t="s">
        <v>247</v>
      </c>
      <c r="F43" s="19" t="s">
        <v>247</v>
      </c>
      <c r="G43" s="19" t="s">
        <v>247</v>
      </c>
      <c r="J43" s="5"/>
      <c r="K43" s="5"/>
      <c r="L43" s="5"/>
      <c r="M43" s="5"/>
      <c r="N43" s="5"/>
    </row>
    <row r="44" spans="2:14" x14ac:dyDescent="0.2">
      <c r="B44" s="34" t="s">
        <v>30</v>
      </c>
      <c r="C44" s="19" t="s">
        <v>247</v>
      </c>
      <c r="D44" s="19" t="s">
        <v>247</v>
      </c>
      <c r="E44" s="19" t="s">
        <v>247</v>
      </c>
      <c r="F44" s="19" t="s">
        <v>247</v>
      </c>
      <c r="G44" s="19" t="s">
        <v>247</v>
      </c>
      <c r="J44" s="5"/>
      <c r="K44" s="5"/>
      <c r="L44" s="5"/>
      <c r="M44" s="5"/>
      <c r="N44" s="5"/>
    </row>
    <row r="45" spans="2:14" x14ac:dyDescent="0.2">
      <c r="B45" s="34" t="s">
        <v>24</v>
      </c>
      <c r="C45" s="19" t="s">
        <v>247</v>
      </c>
      <c r="D45" s="19" t="s">
        <v>247</v>
      </c>
      <c r="E45" s="19" t="s">
        <v>247</v>
      </c>
      <c r="F45" s="19" t="s">
        <v>247</v>
      </c>
      <c r="G45" s="19" t="s">
        <v>247</v>
      </c>
    </row>
    <row r="46" spans="2:14" x14ac:dyDescent="0.2">
      <c r="B46" s="34" t="s">
        <v>19</v>
      </c>
      <c r="C46" s="19" t="s">
        <v>247</v>
      </c>
      <c r="D46" s="19" t="s">
        <v>247</v>
      </c>
      <c r="E46" s="19" t="s">
        <v>247</v>
      </c>
      <c r="F46" s="19" t="s">
        <v>247</v>
      </c>
      <c r="G46" s="19" t="s">
        <v>247</v>
      </c>
    </row>
    <row r="47" spans="2:14" x14ac:dyDescent="0.2">
      <c r="B47" s="34" t="s">
        <v>32</v>
      </c>
      <c r="C47" s="19" t="s">
        <v>247</v>
      </c>
      <c r="D47" s="19" t="s">
        <v>247</v>
      </c>
      <c r="E47" s="19" t="s">
        <v>247</v>
      </c>
      <c r="F47" s="19" t="s">
        <v>247</v>
      </c>
      <c r="G47" s="19" t="s">
        <v>247</v>
      </c>
    </row>
    <row r="48" spans="2:14" x14ac:dyDescent="0.2">
      <c r="B48" s="34" t="s">
        <v>35</v>
      </c>
      <c r="C48" s="19" t="s">
        <v>247</v>
      </c>
      <c r="D48" s="19" t="s">
        <v>247</v>
      </c>
      <c r="E48" s="19" t="s">
        <v>247</v>
      </c>
      <c r="F48" s="19" t="s">
        <v>247</v>
      </c>
      <c r="G48" s="19" t="s">
        <v>247</v>
      </c>
    </row>
    <row r="49" spans="2:7" x14ac:dyDescent="0.2">
      <c r="B49" s="34" t="s">
        <v>16</v>
      </c>
      <c r="C49" s="19" t="s">
        <v>247</v>
      </c>
      <c r="D49" s="19" t="s">
        <v>247</v>
      </c>
      <c r="E49" s="19" t="s">
        <v>247</v>
      </c>
      <c r="F49" s="19" t="s">
        <v>247</v>
      </c>
      <c r="G49" s="19" t="s">
        <v>247</v>
      </c>
    </row>
    <row r="50" spans="2:7" ht="14.25" x14ac:dyDescent="0.2">
      <c r="B50" s="34" t="s">
        <v>374</v>
      </c>
      <c r="C50" s="107" t="s">
        <v>247</v>
      </c>
      <c r="D50" s="107" t="s">
        <v>247</v>
      </c>
      <c r="E50" s="107" t="s">
        <v>247</v>
      </c>
      <c r="F50" s="107" t="s">
        <v>247</v>
      </c>
      <c r="G50" s="107" t="s">
        <v>247</v>
      </c>
    </row>
    <row r="51" spans="2:7" x14ac:dyDescent="0.2">
      <c r="B51" s="108" t="s">
        <v>78</v>
      </c>
      <c r="C51" s="109">
        <f>SUM(C42:C50)</f>
        <v>0</v>
      </c>
      <c r="D51" s="109">
        <f t="shared" ref="D51" si="5">SUM(D42:D50)</f>
        <v>0</v>
      </c>
      <c r="E51" s="109">
        <f t="shared" ref="E51" si="6">SUM(E42:E50)</f>
        <v>0</v>
      </c>
      <c r="F51" s="109">
        <f t="shared" ref="F51" si="7">SUM(F42:F50)</f>
        <v>0</v>
      </c>
      <c r="G51" s="109">
        <f t="shared" ref="G51" si="8">SUM(G42:G50)</f>
        <v>0</v>
      </c>
    </row>
    <row r="52" spans="2:7" ht="17.25" customHeight="1" x14ac:dyDescent="0.2">
      <c r="B52" s="284" t="s">
        <v>415</v>
      </c>
      <c r="C52" s="284"/>
      <c r="D52" s="284"/>
      <c r="E52" s="284"/>
      <c r="F52" s="284"/>
      <c r="G52" s="284"/>
    </row>
    <row r="53" spans="2:7" ht="33" customHeight="1" x14ac:dyDescent="0.2">
      <c r="B53" s="284" t="s">
        <v>416</v>
      </c>
      <c r="C53" s="284"/>
      <c r="D53" s="284"/>
      <c r="E53" s="284"/>
      <c r="F53" s="284"/>
      <c r="G53" s="284"/>
    </row>
  </sheetData>
  <mergeCells count="4">
    <mergeCell ref="B52:G52"/>
    <mergeCell ref="B53:G53"/>
    <mergeCell ref="B9:G9"/>
    <mergeCell ref="D11:G11"/>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B1:K110"/>
  <sheetViews>
    <sheetView showGridLines="0" topLeftCell="A5" zoomScaleNormal="100" workbookViewId="0">
      <selection activeCell="J19" sqref="J19:L28"/>
    </sheetView>
  </sheetViews>
  <sheetFormatPr defaultRowHeight="12.75" x14ac:dyDescent="0.2"/>
  <cols>
    <col min="2" max="2" width="25.85546875" customWidth="1"/>
    <col min="3" max="3" width="23.5703125" customWidth="1"/>
    <col min="4" max="4" width="26.85546875" customWidth="1"/>
    <col min="5" max="5" width="11.85546875" customWidth="1"/>
    <col min="6" max="6" width="12.7109375" customWidth="1"/>
    <col min="7" max="7" width="13.5703125" customWidth="1"/>
    <col min="8" max="9" width="11.85546875" customWidth="1"/>
    <col min="10" max="10" width="8.140625" customWidth="1"/>
    <col min="11" max="11" width="15" style="101" bestFit="1" customWidth="1"/>
    <col min="12" max="12" width="12.85546875" bestFit="1" customWidth="1"/>
  </cols>
  <sheetData>
    <row r="1" spans="2:11" x14ac:dyDescent="0.2">
      <c r="K1" s="119"/>
    </row>
    <row r="2" spans="2:11" x14ac:dyDescent="0.2">
      <c r="K2" s="119"/>
    </row>
    <row r="3" spans="2:11" x14ac:dyDescent="0.2">
      <c r="J3" s="6"/>
      <c r="K3" s="119"/>
    </row>
    <row r="4" spans="2:11" x14ac:dyDescent="0.2">
      <c r="K4" s="119"/>
    </row>
    <row r="5" spans="2:11" x14ac:dyDescent="0.2">
      <c r="K5" s="119"/>
    </row>
    <row r="6" spans="2:11" x14ac:dyDescent="0.2">
      <c r="K6" s="119"/>
    </row>
    <row r="7" spans="2:11" x14ac:dyDescent="0.2">
      <c r="K7" s="119"/>
    </row>
    <row r="8" spans="2:11" x14ac:dyDescent="0.2">
      <c r="K8" s="119"/>
    </row>
    <row r="9" spans="2:11" ht="16.5" thickBot="1" x14ac:dyDescent="0.3">
      <c r="B9" s="227" t="s">
        <v>73</v>
      </c>
      <c r="C9" s="227"/>
      <c r="D9" s="227"/>
      <c r="E9" s="227"/>
      <c r="F9" s="227"/>
      <c r="G9" s="227"/>
      <c r="H9" s="227"/>
      <c r="I9" s="227"/>
      <c r="K9" s="119"/>
    </row>
    <row r="11" spans="2:11" x14ac:dyDescent="0.2">
      <c r="B11" s="74" t="s">
        <v>213</v>
      </c>
      <c r="C11" s="74" t="s">
        <v>214</v>
      </c>
      <c r="D11" s="259" t="s">
        <v>217</v>
      </c>
      <c r="E11" s="260"/>
      <c r="F11" s="260"/>
      <c r="G11" s="260"/>
      <c r="H11" s="260"/>
      <c r="I11" s="261"/>
    </row>
    <row r="12" spans="2:11" x14ac:dyDescent="0.2">
      <c r="B12" s="71" t="s">
        <v>417</v>
      </c>
      <c r="C12" s="289" t="s">
        <v>292</v>
      </c>
      <c r="D12" s="152" t="s">
        <v>288</v>
      </c>
      <c r="E12" s="67"/>
      <c r="F12" s="67"/>
      <c r="G12" s="67"/>
      <c r="H12" s="67"/>
      <c r="I12" s="68"/>
      <c r="J12" s="143"/>
    </row>
    <row r="13" spans="2:11" x14ac:dyDescent="0.2">
      <c r="B13" s="140" t="s">
        <v>293</v>
      </c>
      <c r="C13" s="290"/>
      <c r="D13" s="153" t="s">
        <v>289</v>
      </c>
      <c r="E13" s="31"/>
      <c r="F13" s="31"/>
      <c r="G13" s="31"/>
      <c r="H13" s="31"/>
      <c r="I13" s="142"/>
      <c r="J13" s="143"/>
    </row>
    <row r="14" spans="2:11" x14ac:dyDescent="0.2">
      <c r="B14" s="90"/>
      <c r="C14" s="291"/>
      <c r="D14" s="154" t="s">
        <v>219</v>
      </c>
      <c r="E14" s="69"/>
      <c r="F14" s="69"/>
      <c r="G14" s="69"/>
      <c r="H14" s="69"/>
      <c r="I14" s="70"/>
      <c r="J14" s="143"/>
    </row>
    <row r="16" spans="2:11" ht="14.25" x14ac:dyDescent="0.2">
      <c r="B16" s="84" t="s">
        <v>429</v>
      </c>
      <c r="C16" s="84"/>
      <c r="D16" s="84"/>
      <c r="E16" s="96"/>
      <c r="F16" s="96"/>
      <c r="G16" s="96"/>
      <c r="H16" s="96"/>
      <c r="I16" s="96"/>
    </row>
    <row r="17" spans="2:11" x14ac:dyDescent="0.2">
      <c r="B17" s="20" t="s">
        <v>82</v>
      </c>
      <c r="C17" s="20" t="s">
        <v>74</v>
      </c>
      <c r="D17" s="20" t="s">
        <v>470</v>
      </c>
      <c r="E17" s="20">
        <v>2024</v>
      </c>
      <c r="F17" s="20">
        <v>2023</v>
      </c>
      <c r="G17" s="20">
        <v>2022</v>
      </c>
      <c r="H17" s="20">
        <v>2021</v>
      </c>
      <c r="I17" s="20">
        <v>2020</v>
      </c>
    </row>
    <row r="18" spans="2:11" x14ac:dyDescent="0.2">
      <c r="B18" s="262" t="s">
        <v>265</v>
      </c>
      <c r="C18" s="285" t="s">
        <v>75</v>
      </c>
      <c r="D18" s="17" t="s">
        <v>60</v>
      </c>
      <c r="E18" s="19">
        <v>185295.38146</v>
      </c>
      <c r="F18" s="19">
        <v>188288.58961</v>
      </c>
      <c r="G18" s="19">
        <v>197748.95499999999</v>
      </c>
      <c r="H18" s="19">
        <v>179466</v>
      </c>
      <c r="I18" s="19">
        <v>158857.86338999998</v>
      </c>
    </row>
    <row r="19" spans="2:11" x14ac:dyDescent="0.2">
      <c r="B19" s="263"/>
      <c r="C19" s="286"/>
      <c r="D19" s="17" t="s">
        <v>266</v>
      </c>
      <c r="E19" s="19">
        <v>57190.921946499999</v>
      </c>
      <c r="F19" s="19">
        <v>40906</v>
      </c>
      <c r="G19" s="19">
        <v>48083</v>
      </c>
      <c r="H19" s="19">
        <v>34709.419000000002</v>
      </c>
      <c r="I19" s="19">
        <v>27671.273000000001</v>
      </c>
    </row>
    <row r="20" spans="2:11" x14ac:dyDescent="0.2">
      <c r="B20" s="263"/>
      <c r="C20" s="286"/>
      <c r="D20" s="17" t="s">
        <v>61</v>
      </c>
      <c r="E20" s="19">
        <v>3316.6019999999999</v>
      </c>
      <c r="F20" s="19">
        <v>1392</v>
      </c>
      <c r="G20" s="19">
        <v>2078</v>
      </c>
      <c r="H20" s="19">
        <v>2209</v>
      </c>
      <c r="I20" s="102">
        <v>2527</v>
      </c>
      <c r="J20" s="221"/>
    </row>
    <row r="21" spans="2:11" x14ac:dyDescent="0.2">
      <c r="B21" s="263"/>
      <c r="C21" s="285" t="s">
        <v>76</v>
      </c>
      <c r="D21" s="17" t="s">
        <v>62</v>
      </c>
      <c r="E21" s="97">
        <v>20365.918856</v>
      </c>
      <c r="F21" s="97">
        <v>29845.842229999998</v>
      </c>
      <c r="G21" s="97">
        <v>27211.442999999999</v>
      </c>
      <c r="H21" s="97">
        <v>33883</v>
      </c>
      <c r="I21" s="19">
        <v>26372.53</v>
      </c>
      <c r="J21" s="123"/>
    </row>
    <row r="22" spans="2:11" x14ac:dyDescent="0.2">
      <c r="B22" s="263"/>
      <c r="C22" s="286"/>
      <c r="D22" s="17" t="s">
        <v>63</v>
      </c>
      <c r="E22" s="97">
        <v>9788.76</v>
      </c>
      <c r="F22" s="97">
        <v>8772.4269999999997</v>
      </c>
      <c r="G22" s="97">
        <v>9844.8760000000002</v>
      </c>
      <c r="H22" s="97">
        <v>8610</v>
      </c>
      <c r="I22" s="19">
        <v>8474.6659999999993</v>
      </c>
    </row>
    <row r="23" spans="2:11" x14ac:dyDescent="0.2">
      <c r="B23" s="263"/>
      <c r="C23" s="286"/>
      <c r="D23" s="17" t="s">
        <v>64</v>
      </c>
      <c r="E23" s="97">
        <v>6148.576</v>
      </c>
      <c r="F23" s="97">
        <v>9144.6638700000003</v>
      </c>
      <c r="G23" s="97">
        <v>8044.1</v>
      </c>
      <c r="H23" s="97">
        <v>7181.7240000000002</v>
      </c>
      <c r="I23" s="19">
        <v>6666.5262599999996</v>
      </c>
    </row>
    <row r="24" spans="2:11" x14ac:dyDescent="0.2">
      <c r="B24" s="263"/>
      <c r="C24" s="287" t="s">
        <v>268</v>
      </c>
      <c r="D24" s="17" t="s">
        <v>65</v>
      </c>
      <c r="E24" s="97">
        <v>2347.09</v>
      </c>
      <c r="F24" s="19">
        <v>5844.915</v>
      </c>
      <c r="G24" s="19">
        <v>5655.7060000000001</v>
      </c>
      <c r="H24" s="19">
        <v>5576</v>
      </c>
      <c r="I24" s="19">
        <v>5516.3029999999999</v>
      </c>
      <c r="J24" s="100"/>
      <c r="K24" s="100"/>
    </row>
    <row r="25" spans="2:11" x14ac:dyDescent="0.2">
      <c r="B25" s="263"/>
      <c r="C25" s="288"/>
      <c r="D25" s="17" t="s">
        <v>24</v>
      </c>
      <c r="E25" s="97">
        <v>216.75899999999999</v>
      </c>
      <c r="F25" s="19">
        <v>234.15299999999999</v>
      </c>
      <c r="G25" s="19">
        <v>225.815</v>
      </c>
      <c r="H25" s="19">
        <v>256</v>
      </c>
      <c r="I25" s="19">
        <v>243.511</v>
      </c>
      <c r="J25" s="222"/>
      <c r="K25" s="222"/>
    </row>
    <row r="26" spans="2:11" ht="12.75" customHeight="1" x14ac:dyDescent="0.2">
      <c r="B26" s="263"/>
      <c r="C26" s="287" t="s">
        <v>77</v>
      </c>
      <c r="D26" s="22" t="s">
        <v>66</v>
      </c>
      <c r="E26" s="19">
        <v>13.039</v>
      </c>
      <c r="F26" s="19">
        <v>15.539</v>
      </c>
      <c r="G26" s="19">
        <v>18</v>
      </c>
      <c r="H26" s="19">
        <v>22</v>
      </c>
      <c r="I26" s="19">
        <v>24.978999999999999</v>
      </c>
    </row>
    <row r="27" spans="2:11" x14ac:dyDescent="0.2">
      <c r="B27" s="263"/>
      <c r="C27" s="288"/>
      <c r="D27" s="22" t="s">
        <v>67</v>
      </c>
      <c r="E27" s="19">
        <v>1137.337</v>
      </c>
      <c r="F27" s="19">
        <v>1304.1210000000001</v>
      </c>
      <c r="G27" s="19">
        <v>1715.4860000000001</v>
      </c>
      <c r="H27" s="19">
        <v>1687</v>
      </c>
      <c r="I27" s="19">
        <v>1715.826</v>
      </c>
    </row>
    <row r="28" spans="2:11" ht="16.5" customHeight="1" x14ac:dyDescent="0.2">
      <c r="B28" s="264"/>
      <c r="C28" s="282" t="s">
        <v>270</v>
      </c>
      <c r="D28" s="283"/>
      <c r="E28" s="23">
        <f>SUM(E18:E27)</f>
        <v>285820.38526250003</v>
      </c>
      <c r="F28" s="23">
        <f t="shared" ref="F28:H28" si="0">SUM(F18:F27)</f>
        <v>285748.25070999993</v>
      </c>
      <c r="G28" s="23">
        <f t="shared" si="0"/>
        <v>300625.38099999994</v>
      </c>
      <c r="H28" s="23">
        <f t="shared" si="0"/>
        <v>273600.14299999998</v>
      </c>
      <c r="I28" s="23">
        <f>SUM(I18:I27)</f>
        <v>238070.47765000002</v>
      </c>
      <c r="J28" s="134"/>
    </row>
    <row r="29" spans="2:11" x14ac:dyDescent="0.2">
      <c r="B29" s="262" t="s">
        <v>418</v>
      </c>
      <c r="C29" s="285" t="s">
        <v>75</v>
      </c>
      <c r="D29" s="17" t="s">
        <v>68</v>
      </c>
      <c r="E29" s="19">
        <v>150914.30041</v>
      </c>
      <c r="F29" s="19">
        <v>123612</v>
      </c>
      <c r="G29" s="19">
        <v>134606</v>
      </c>
      <c r="H29" s="19">
        <v>136571</v>
      </c>
      <c r="I29" s="19">
        <v>130327.12599</v>
      </c>
    </row>
    <row r="30" spans="2:11" x14ac:dyDescent="0.2">
      <c r="B30" s="263"/>
      <c r="C30" s="286"/>
      <c r="D30" s="17" t="s">
        <v>61</v>
      </c>
      <c r="E30" s="98">
        <v>0</v>
      </c>
      <c r="F30" s="102">
        <v>2980</v>
      </c>
      <c r="G30" s="102">
        <v>3482</v>
      </c>
      <c r="H30" s="98">
        <v>3343</v>
      </c>
      <c r="I30" s="19">
        <v>3890.317</v>
      </c>
    </row>
    <row r="31" spans="2:11" x14ac:dyDescent="0.2">
      <c r="B31" s="263"/>
      <c r="C31" s="126" t="s">
        <v>76</v>
      </c>
      <c r="D31" s="17" t="s">
        <v>69</v>
      </c>
      <c r="E31" s="102">
        <v>48787.712590000003</v>
      </c>
      <c r="F31" s="102">
        <v>42640.939700000003</v>
      </c>
      <c r="G31" s="102">
        <v>35595.607750000003</v>
      </c>
      <c r="H31" s="117">
        <v>14206</v>
      </c>
      <c r="I31" s="19">
        <v>30718.393899999999</v>
      </c>
    </row>
    <row r="32" spans="2:11" x14ac:dyDescent="0.2">
      <c r="B32" s="263"/>
      <c r="C32" s="287" t="s">
        <v>268</v>
      </c>
      <c r="D32" s="17" t="s">
        <v>70</v>
      </c>
      <c r="E32" s="102">
        <v>1277.673</v>
      </c>
      <c r="F32" s="102">
        <v>1130.326</v>
      </c>
      <c r="G32" s="102">
        <v>891.24199999999996</v>
      </c>
      <c r="H32" s="19">
        <v>783</v>
      </c>
      <c r="I32" s="19">
        <v>826.64200000000005</v>
      </c>
    </row>
    <row r="33" spans="2:9" x14ac:dyDescent="0.2">
      <c r="B33" s="263"/>
      <c r="C33" s="288"/>
      <c r="D33" s="17" t="s">
        <v>71</v>
      </c>
      <c r="E33" s="102">
        <v>3875.2750000000001</v>
      </c>
      <c r="F33" s="102">
        <v>3828.364</v>
      </c>
      <c r="G33" s="102">
        <v>3656.3290000000002</v>
      </c>
      <c r="H33" s="132">
        <v>3833</v>
      </c>
      <c r="I33" s="19">
        <v>3896.5590000000002</v>
      </c>
    </row>
    <row r="34" spans="2:9" ht="25.5" customHeight="1" x14ac:dyDescent="0.2">
      <c r="B34" s="263"/>
      <c r="C34" s="303" t="s">
        <v>77</v>
      </c>
      <c r="D34" s="304"/>
      <c r="E34" s="98">
        <v>0</v>
      </c>
      <c r="F34" s="98">
        <v>33.5</v>
      </c>
      <c r="G34" s="98">
        <v>34</v>
      </c>
      <c r="H34" s="98">
        <v>41</v>
      </c>
      <c r="I34" s="19">
        <v>33.613</v>
      </c>
    </row>
    <row r="35" spans="2:9" ht="25.5" customHeight="1" x14ac:dyDescent="0.2">
      <c r="B35" s="263"/>
      <c r="C35" s="305" t="s">
        <v>431</v>
      </c>
      <c r="D35" s="306"/>
      <c r="E35" s="121">
        <v>75706.542079999999</v>
      </c>
      <c r="F35" s="121">
        <v>115001.14964</v>
      </c>
      <c r="G35" s="121">
        <v>114678.705</v>
      </c>
      <c r="H35" s="121">
        <v>113956</v>
      </c>
      <c r="I35" s="33">
        <v>97547.041100000002</v>
      </c>
    </row>
    <row r="36" spans="2:9" ht="17.25" customHeight="1" x14ac:dyDescent="0.2">
      <c r="B36" s="264"/>
      <c r="C36" s="282" t="s">
        <v>271</v>
      </c>
      <c r="D36" s="283"/>
      <c r="E36" s="25">
        <f>SUM(E29:E35)</f>
        <v>280561.50307999999</v>
      </c>
      <c r="F36" s="25">
        <f t="shared" ref="F36:I36" si="1">SUM(F29:F35)</f>
        <v>289226.27934000001</v>
      </c>
      <c r="G36" s="25">
        <f t="shared" si="1"/>
        <v>292943.88374999998</v>
      </c>
      <c r="H36" s="25">
        <f t="shared" si="1"/>
        <v>272733</v>
      </c>
      <c r="I36" s="25">
        <f t="shared" si="1"/>
        <v>267239.69199000002</v>
      </c>
    </row>
    <row r="37" spans="2:9" ht="18.75" customHeight="1" x14ac:dyDescent="0.2">
      <c r="B37" s="297" t="s">
        <v>79</v>
      </c>
      <c r="C37" s="232" t="s">
        <v>80</v>
      </c>
      <c r="D37" s="234"/>
      <c r="E37" s="60">
        <v>75</v>
      </c>
      <c r="F37" s="60">
        <v>73</v>
      </c>
      <c r="G37" s="60">
        <v>73</v>
      </c>
      <c r="H37" s="60">
        <v>73</v>
      </c>
      <c r="I37" s="60">
        <v>67</v>
      </c>
    </row>
    <row r="38" spans="2:9" ht="29.25" customHeight="1" x14ac:dyDescent="0.2">
      <c r="B38" s="298"/>
      <c r="C38" s="294" t="s">
        <v>267</v>
      </c>
      <c r="D38" s="294"/>
      <c r="E38" s="9">
        <v>0.9</v>
      </c>
      <c r="F38" s="9">
        <v>0.9</v>
      </c>
      <c r="G38" s="9">
        <v>2.2999999999999998</v>
      </c>
      <c r="H38" s="9">
        <v>2.2999999999999998</v>
      </c>
      <c r="I38" s="156">
        <v>0.28999999999999998</v>
      </c>
    </row>
    <row r="39" spans="2:9" ht="27.75" customHeight="1" x14ac:dyDescent="0.2">
      <c r="B39" s="298"/>
      <c r="C39" s="294" t="s">
        <v>81</v>
      </c>
      <c r="D39" s="294"/>
      <c r="E39" s="9">
        <v>0.5</v>
      </c>
      <c r="F39" s="9">
        <v>0.5</v>
      </c>
      <c r="G39" s="9">
        <v>0.5</v>
      </c>
      <c r="H39" s="9">
        <v>0.5</v>
      </c>
      <c r="I39" s="156">
        <v>0.79</v>
      </c>
    </row>
    <row r="40" spans="2:9" ht="27.75" customHeight="1" x14ac:dyDescent="0.2">
      <c r="B40" s="298"/>
      <c r="C40" s="294" t="s">
        <v>433</v>
      </c>
      <c r="D40" s="294"/>
      <c r="E40" s="133">
        <v>165172.70329999999</v>
      </c>
      <c r="F40" s="133">
        <v>441213</v>
      </c>
      <c r="G40" s="133">
        <v>423059</v>
      </c>
      <c r="H40" s="133">
        <v>438064</v>
      </c>
      <c r="I40" s="133">
        <v>468517</v>
      </c>
    </row>
    <row r="41" spans="2:9" ht="27.75" customHeight="1" x14ac:dyDescent="0.2">
      <c r="B41" s="299"/>
      <c r="C41" s="294" t="s">
        <v>434</v>
      </c>
      <c r="D41" s="294"/>
      <c r="E41" s="133">
        <v>165172.70329999999</v>
      </c>
      <c r="F41" s="133">
        <v>440527</v>
      </c>
      <c r="G41" s="133">
        <v>442401</v>
      </c>
      <c r="H41" s="133">
        <v>437383</v>
      </c>
      <c r="I41" s="133">
        <v>467789</v>
      </c>
    </row>
    <row r="42" spans="2:9" ht="30" customHeight="1" x14ac:dyDescent="0.2">
      <c r="B42" s="295" t="s">
        <v>430</v>
      </c>
      <c r="C42" s="295"/>
      <c r="D42" s="295"/>
      <c r="E42" s="295"/>
      <c r="F42" s="295"/>
      <c r="G42" s="295"/>
      <c r="H42" s="295"/>
      <c r="I42" s="295"/>
    </row>
    <row r="43" spans="2:9" ht="15" customHeight="1" x14ac:dyDescent="0.2">
      <c r="B43" s="271" t="s">
        <v>432</v>
      </c>
      <c r="C43" s="271"/>
      <c r="D43" s="271"/>
      <c r="E43" s="271"/>
      <c r="F43" s="271"/>
      <c r="G43" s="271"/>
      <c r="H43" s="271"/>
      <c r="I43" s="271"/>
    </row>
    <row r="44" spans="2:9" ht="39" customHeight="1" x14ac:dyDescent="0.2">
      <c r="B44" s="271" t="s">
        <v>435</v>
      </c>
      <c r="C44" s="271"/>
      <c r="D44" s="271"/>
      <c r="E44" s="271"/>
      <c r="F44" s="271"/>
      <c r="G44" s="271"/>
      <c r="H44" s="271"/>
      <c r="I44" s="271"/>
    </row>
    <row r="46" spans="2:9" ht="14.25" x14ac:dyDescent="0.2">
      <c r="B46" s="84" t="s">
        <v>436</v>
      </c>
      <c r="C46" s="84"/>
      <c r="D46" s="96"/>
      <c r="E46" s="96"/>
      <c r="F46" s="96"/>
      <c r="G46" s="96"/>
      <c r="H46" s="96"/>
      <c r="I46" s="96"/>
    </row>
    <row r="47" spans="2:9" x14ac:dyDescent="0.2">
      <c r="B47" s="20" t="s">
        <v>82</v>
      </c>
      <c r="C47" s="20" t="s">
        <v>74</v>
      </c>
      <c r="D47" s="20" t="s">
        <v>469</v>
      </c>
      <c r="E47" s="20">
        <v>2024</v>
      </c>
      <c r="F47" s="20">
        <v>2023</v>
      </c>
      <c r="G47" s="20">
        <v>2022</v>
      </c>
      <c r="H47" s="20">
        <v>2021</v>
      </c>
      <c r="I47" s="20">
        <v>2020</v>
      </c>
    </row>
    <row r="48" spans="2:9" x14ac:dyDescent="0.2">
      <c r="B48" s="293" t="s">
        <v>272</v>
      </c>
      <c r="C48" s="296" t="s">
        <v>75</v>
      </c>
      <c r="D48" s="17" t="s">
        <v>24</v>
      </c>
      <c r="E48" s="19">
        <v>88.272000000000006</v>
      </c>
      <c r="F48" s="19">
        <v>105.1575</v>
      </c>
      <c r="G48" s="19">
        <v>91</v>
      </c>
      <c r="H48" s="19">
        <v>90</v>
      </c>
      <c r="I48" s="19">
        <v>97.001999999999995</v>
      </c>
    </row>
    <row r="49" spans="2:10" ht="14.25" x14ac:dyDescent="0.2">
      <c r="B49" s="293"/>
      <c r="C49" s="296"/>
      <c r="D49" s="17" t="s">
        <v>437</v>
      </c>
      <c r="E49" s="19">
        <v>138378.73580000002</v>
      </c>
      <c r="F49" s="19">
        <v>120524.755</v>
      </c>
      <c r="G49" s="19">
        <v>150254.848</v>
      </c>
      <c r="H49" s="19">
        <v>133820</v>
      </c>
      <c r="I49" s="19">
        <v>111959.682</v>
      </c>
    </row>
    <row r="50" spans="2:10" x14ac:dyDescent="0.2">
      <c r="B50" s="293"/>
      <c r="C50" s="296"/>
      <c r="D50" s="17" t="s">
        <v>30</v>
      </c>
      <c r="E50" s="19">
        <v>357.64600000000002</v>
      </c>
      <c r="F50" s="19">
        <v>178.82300000000001</v>
      </c>
      <c r="G50" s="19">
        <v>1134</v>
      </c>
      <c r="H50" s="19">
        <v>64</v>
      </c>
      <c r="I50" s="19">
        <v>0</v>
      </c>
      <c r="J50" s="48"/>
    </row>
    <row r="51" spans="2:10" x14ac:dyDescent="0.2">
      <c r="B51" s="293"/>
      <c r="C51" s="296"/>
      <c r="D51" s="17" t="s">
        <v>27</v>
      </c>
      <c r="E51" s="19">
        <v>20662.719659999999</v>
      </c>
      <c r="F51" s="19">
        <v>18262.147111999999</v>
      </c>
      <c r="G51" s="19">
        <v>24103.091</v>
      </c>
      <c r="H51" s="19">
        <v>12855</v>
      </c>
      <c r="I51" s="19">
        <v>16667.72939</v>
      </c>
      <c r="J51" s="48"/>
    </row>
    <row r="52" spans="2:10" x14ac:dyDescent="0.2">
      <c r="B52" s="293"/>
      <c r="C52" s="296"/>
      <c r="D52" s="17" t="s">
        <v>16</v>
      </c>
      <c r="E52" s="19">
        <v>459.25599999999997</v>
      </c>
      <c r="F52" s="19">
        <v>243.55099999999999</v>
      </c>
      <c r="G52" s="19">
        <v>343.06099999999998</v>
      </c>
      <c r="H52" s="19">
        <v>436</v>
      </c>
      <c r="I52" s="19">
        <v>614.35599999999999</v>
      </c>
      <c r="J52" s="48"/>
    </row>
    <row r="53" spans="2:10" x14ac:dyDescent="0.2">
      <c r="B53" s="293"/>
      <c r="C53" s="296"/>
      <c r="D53" s="17" t="s">
        <v>19</v>
      </c>
      <c r="E53" s="19">
        <v>2503.5</v>
      </c>
      <c r="F53" s="19">
        <v>2662.5</v>
      </c>
      <c r="G53" s="19">
        <v>3207.5</v>
      </c>
      <c r="H53" s="19">
        <v>3471</v>
      </c>
      <c r="I53" s="19">
        <v>3720</v>
      </c>
      <c r="J53" s="48"/>
    </row>
    <row r="54" spans="2:10" x14ac:dyDescent="0.2">
      <c r="B54" s="293"/>
      <c r="C54" s="296"/>
      <c r="D54" s="17" t="s">
        <v>35</v>
      </c>
      <c r="E54" s="19">
        <v>2000</v>
      </c>
      <c r="F54" s="19">
        <v>500</v>
      </c>
      <c r="G54" s="19">
        <v>500</v>
      </c>
      <c r="H54" s="19">
        <v>500</v>
      </c>
      <c r="I54" s="19">
        <v>500</v>
      </c>
      <c r="J54" s="48"/>
    </row>
    <row r="55" spans="2:10" x14ac:dyDescent="0.2">
      <c r="B55" s="293"/>
      <c r="C55" s="296"/>
      <c r="D55" s="17" t="s">
        <v>54</v>
      </c>
      <c r="E55" s="19">
        <v>73747.862999999998</v>
      </c>
      <c r="F55" s="19">
        <v>81213.365000000005</v>
      </c>
      <c r="G55" s="19">
        <v>59769.565999999999</v>
      </c>
      <c r="H55" s="19">
        <v>52479</v>
      </c>
      <c r="I55" s="19">
        <v>55497.366999999998</v>
      </c>
      <c r="J55" s="48"/>
    </row>
    <row r="56" spans="2:10" x14ac:dyDescent="0.2">
      <c r="B56" s="293"/>
      <c r="C56" s="296"/>
      <c r="D56" s="17" t="s">
        <v>55</v>
      </c>
      <c r="E56" s="19">
        <f>34.29795+7570.615</f>
        <v>7604.9129499999999</v>
      </c>
      <c r="F56" s="19">
        <v>6896.2830000000004</v>
      </c>
      <c r="G56" s="19">
        <v>8506.7260000000006</v>
      </c>
      <c r="H56" s="19">
        <v>12668.880999999999</v>
      </c>
      <c r="I56" s="19">
        <v>0</v>
      </c>
      <c r="J56" s="48"/>
    </row>
    <row r="57" spans="2:10" x14ac:dyDescent="0.2">
      <c r="B57" s="293"/>
      <c r="C57" s="296"/>
      <c r="D57" s="21" t="s">
        <v>78</v>
      </c>
      <c r="E57" s="23">
        <f t="shared" ref="E57" si="2">SUM(E48:E56)</f>
        <v>245802.90541000004</v>
      </c>
      <c r="F57" s="23">
        <f>SUM(F48:F56)</f>
        <v>230586.58161200001</v>
      </c>
      <c r="G57" s="23">
        <f t="shared" ref="G57:I57" si="3">SUM(G48:G56)</f>
        <v>247909.79199999999</v>
      </c>
      <c r="H57" s="23">
        <f t="shared" si="3"/>
        <v>216383.88099999999</v>
      </c>
      <c r="I57" s="23">
        <f t="shared" si="3"/>
        <v>189056.13639</v>
      </c>
      <c r="J57" s="48"/>
    </row>
    <row r="58" spans="2:10" x14ac:dyDescent="0.2">
      <c r="B58" s="293"/>
      <c r="C58" s="292" t="s">
        <v>76</v>
      </c>
      <c r="D58" s="17" t="s">
        <v>24</v>
      </c>
      <c r="E58" s="19">
        <v>4802.0159999999996</v>
      </c>
      <c r="F58" s="19">
        <v>4414.0690000000004</v>
      </c>
      <c r="G58" s="19">
        <v>4133.759</v>
      </c>
      <c r="H58" s="19">
        <v>4350</v>
      </c>
      <c r="I58" s="19">
        <v>3874.614</v>
      </c>
      <c r="J58" s="48"/>
    </row>
    <row r="59" spans="2:10" x14ac:dyDescent="0.2">
      <c r="B59" s="293"/>
      <c r="C59" s="292"/>
      <c r="D59" s="17" t="s">
        <v>16</v>
      </c>
      <c r="E59" s="97">
        <v>1034.692</v>
      </c>
      <c r="F59" s="97">
        <v>1115.115</v>
      </c>
      <c r="G59" s="97">
        <v>1037.1969999999999</v>
      </c>
      <c r="H59" s="97">
        <v>897</v>
      </c>
      <c r="I59" s="19">
        <v>813.15800000000002</v>
      </c>
      <c r="J59" s="48"/>
    </row>
    <row r="60" spans="2:10" x14ac:dyDescent="0.2">
      <c r="B60" s="293"/>
      <c r="C60" s="292"/>
      <c r="D60" s="17" t="s">
        <v>32</v>
      </c>
      <c r="E60" s="97">
        <v>9.4640000000000004</v>
      </c>
      <c r="F60" s="97">
        <v>1959.241</v>
      </c>
      <c r="G60" s="97">
        <v>2153.62</v>
      </c>
      <c r="H60" s="97">
        <v>2020.9380000000001</v>
      </c>
      <c r="I60" s="19">
        <v>1361.4290000000001</v>
      </c>
      <c r="J60" s="48"/>
    </row>
    <row r="61" spans="2:10" x14ac:dyDescent="0.2">
      <c r="B61" s="293"/>
      <c r="C61" s="292"/>
      <c r="D61" s="17" t="s">
        <v>30</v>
      </c>
      <c r="E61" s="97">
        <v>2619.299</v>
      </c>
      <c r="F61" s="97">
        <v>2422.3870000000002</v>
      </c>
      <c r="G61" s="97">
        <v>2776.4450000000002</v>
      </c>
      <c r="H61" s="97">
        <v>2546</v>
      </c>
      <c r="I61" s="19">
        <v>2485.866</v>
      </c>
      <c r="J61" s="48"/>
    </row>
    <row r="62" spans="2:10" x14ac:dyDescent="0.2">
      <c r="B62" s="293"/>
      <c r="C62" s="292"/>
      <c r="D62" s="17" t="s">
        <v>27</v>
      </c>
      <c r="E62" s="97">
        <v>22007.687999999998</v>
      </c>
      <c r="F62" s="97">
        <v>30622.573</v>
      </c>
      <c r="G62" s="97">
        <v>28872</v>
      </c>
      <c r="H62" s="97">
        <v>33921</v>
      </c>
      <c r="I62" s="19">
        <v>26407.373259999997</v>
      </c>
      <c r="J62" s="48"/>
    </row>
    <row r="63" spans="2:10" x14ac:dyDescent="0.2">
      <c r="B63" s="293"/>
      <c r="C63" s="292"/>
      <c r="D63" s="17" t="s">
        <v>19</v>
      </c>
      <c r="E63" s="97">
        <v>554</v>
      </c>
      <c r="F63" s="97">
        <v>558</v>
      </c>
      <c r="G63" s="97">
        <v>578.5</v>
      </c>
      <c r="H63" s="97">
        <v>637</v>
      </c>
      <c r="I63" s="19">
        <v>649.56299999999999</v>
      </c>
      <c r="J63" s="132"/>
    </row>
    <row r="64" spans="2:10" x14ac:dyDescent="0.2">
      <c r="B64" s="293"/>
      <c r="C64" s="292"/>
      <c r="D64" s="17" t="s">
        <v>35</v>
      </c>
      <c r="E64" s="97">
        <v>48.396999999999998</v>
      </c>
      <c r="F64" s="97">
        <v>127.501</v>
      </c>
      <c r="G64" s="97">
        <v>226.816</v>
      </c>
      <c r="H64" s="97">
        <v>256</v>
      </c>
      <c r="I64" s="19">
        <v>510.66899999999998</v>
      </c>
      <c r="J64" s="48"/>
    </row>
    <row r="65" spans="2:10" x14ac:dyDescent="0.2">
      <c r="B65" s="293"/>
      <c r="C65" s="292"/>
      <c r="D65" s="17" t="s">
        <v>54</v>
      </c>
      <c r="E65" s="97">
        <v>5115.7129999999997</v>
      </c>
      <c r="F65" s="97">
        <v>6518.1679999999997</v>
      </c>
      <c r="G65" s="97">
        <v>5322</v>
      </c>
      <c r="H65" s="97">
        <v>5047</v>
      </c>
      <c r="I65" s="19">
        <v>5411.05</v>
      </c>
      <c r="J65" s="48"/>
    </row>
    <row r="66" spans="2:10" x14ac:dyDescent="0.2">
      <c r="B66" s="293"/>
      <c r="C66" s="292"/>
      <c r="D66" s="17" t="s">
        <v>55</v>
      </c>
      <c r="E66" s="97">
        <v>111.98586</v>
      </c>
      <c r="F66" s="97">
        <f>0.124+25.75468</f>
        <v>25.878679999999999</v>
      </c>
      <c r="G66" s="97">
        <v>0</v>
      </c>
      <c r="H66" s="97">
        <v>0</v>
      </c>
      <c r="I66" s="19">
        <v>0</v>
      </c>
      <c r="J66" s="48"/>
    </row>
    <row r="67" spans="2:10" x14ac:dyDescent="0.2">
      <c r="B67" s="293"/>
      <c r="C67" s="292"/>
      <c r="D67" s="21" t="s">
        <v>78</v>
      </c>
      <c r="E67" s="23">
        <f>SUM(E58:E66)</f>
        <v>36303.254860000001</v>
      </c>
      <c r="F67" s="23">
        <f>SUM(F58:F66)</f>
        <v>47762.932679999998</v>
      </c>
      <c r="G67" s="23">
        <f t="shared" ref="G67:I67" si="4">SUM(G58:G66)</f>
        <v>45100.337</v>
      </c>
      <c r="H67" s="23">
        <f t="shared" si="4"/>
        <v>49674.938000000002</v>
      </c>
      <c r="I67" s="23">
        <f t="shared" si="4"/>
        <v>41513.722260000002</v>
      </c>
      <c r="J67" s="48"/>
    </row>
    <row r="68" spans="2:10" x14ac:dyDescent="0.2">
      <c r="B68" s="293"/>
      <c r="C68" s="292" t="s">
        <v>438</v>
      </c>
      <c r="D68" s="9" t="s">
        <v>24</v>
      </c>
      <c r="E68" s="26">
        <v>216.75899999999999</v>
      </c>
      <c r="F68" s="26">
        <v>234.15299999999999</v>
      </c>
      <c r="G68" s="26">
        <v>225.815</v>
      </c>
      <c r="H68" s="26">
        <v>256</v>
      </c>
      <c r="I68" s="26">
        <v>243.511</v>
      </c>
      <c r="J68" s="48"/>
    </row>
    <row r="69" spans="2:10" x14ac:dyDescent="0.2">
      <c r="B69" s="293"/>
      <c r="C69" s="292"/>
      <c r="D69" s="9" t="s">
        <v>35</v>
      </c>
      <c r="E69" s="26">
        <v>2347.09</v>
      </c>
      <c r="F69" s="26">
        <v>5844.915</v>
      </c>
      <c r="G69" s="26">
        <v>5655.7060000000001</v>
      </c>
      <c r="H69" s="26">
        <v>5576</v>
      </c>
      <c r="I69" s="26">
        <v>5516.3029999999999</v>
      </c>
      <c r="J69" s="48"/>
    </row>
    <row r="70" spans="2:10" ht="14.25" x14ac:dyDescent="0.2">
      <c r="B70" s="293"/>
      <c r="C70" s="292"/>
      <c r="D70" s="27" t="s">
        <v>439</v>
      </c>
      <c r="E70" s="28">
        <v>165172.70330000002</v>
      </c>
      <c r="F70" s="28">
        <v>441212.86800000002</v>
      </c>
      <c r="G70" s="28">
        <v>423058.55099999998</v>
      </c>
      <c r="H70" s="28">
        <v>438064</v>
      </c>
      <c r="I70" s="28">
        <v>468517.304</v>
      </c>
      <c r="J70" s="48"/>
    </row>
    <row r="71" spans="2:10" x14ac:dyDescent="0.2">
      <c r="B71" s="293"/>
      <c r="C71" s="292"/>
      <c r="D71" s="21" t="s">
        <v>78</v>
      </c>
      <c r="E71" s="23">
        <f>SUM(E68:E69)</f>
        <v>2563.8490000000002</v>
      </c>
      <c r="F71" s="23">
        <f>SUM(F68:F69)</f>
        <v>6079.0680000000002</v>
      </c>
      <c r="G71" s="23">
        <f>SUM(G68:G69)</f>
        <v>5881.5209999999997</v>
      </c>
      <c r="H71" s="23">
        <f>SUM(H68:H69)</f>
        <v>5832</v>
      </c>
      <c r="I71" s="23">
        <f>SUM(I68:I69)</f>
        <v>5759.8140000000003</v>
      </c>
      <c r="J71" s="48"/>
    </row>
    <row r="72" spans="2:10" ht="12.75" customHeight="1" x14ac:dyDescent="0.2">
      <c r="B72" s="293"/>
      <c r="C72" s="296" t="s">
        <v>77</v>
      </c>
      <c r="D72" s="9" t="s">
        <v>16</v>
      </c>
      <c r="E72" s="26">
        <v>1137.337</v>
      </c>
      <c r="F72" s="26">
        <v>1304.1210000000001</v>
      </c>
      <c r="G72" s="26">
        <v>1715</v>
      </c>
      <c r="H72" s="26">
        <v>1687</v>
      </c>
      <c r="I72" s="26">
        <v>1715.826</v>
      </c>
      <c r="J72" s="48"/>
    </row>
    <row r="73" spans="2:10" x14ac:dyDescent="0.2">
      <c r="B73" s="293"/>
      <c r="C73" s="296"/>
      <c r="D73" s="9" t="s">
        <v>19</v>
      </c>
      <c r="E73" s="26">
        <v>13.039</v>
      </c>
      <c r="F73" s="26">
        <v>15.5</v>
      </c>
      <c r="G73" s="26">
        <v>18</v>
      </c>
      <c r="H73" s="26">
        <v>22</v>
      </c>
      <c r="I73" s="26">
        <v>24.978999999999999</v>
      </c>
      <c r="J73" s="48"/>
    </row>
    <row r="74" spans="2:10" x14ac:dyDescent="0.2">
      <c r="B74" s="293"/>
      <c r="C74" s="296"/>
      <c r="D74" s="21" t="s">
        <v>78</v>
      </c>
      <c r="E74" s="23">
        <f>SUM(E72:E73)</f>
        <v>1150.376</v>
      </c>
      <c r="F74" s="23">
        <f>SUM(F72:F73)</f>
        <v>1319.6210000000001</v>
      </c>
      <c r="G74" s="23">
        <f t="shared" ref="G74:I74" si="5">SUM(G72:G73)</f>
        <v>1733</v>
      </c>
      <c r="H74" s="23">
        <f t="shared" si="5"/>
        <v>1709</v>
      </c>
      <c r="I74" s="23">
        <f t="shared" si="5"/>
        <v>1740.8050000000001</v>
      </c>
      <c r="J74" s="48"/>
    </row>
    <row r="75" spans="2:10" x14ac:dyDescent="0.2">
      <c r="B75" s="256" t="s">
        <v>83</v>
      </c>
      <c r="C75" s="296" t="s">
        <v>75</v>
      </c>
      <c r="D75" s="17" t="s">
        <v>32</v>
      </c>
      <c r="E75" s="19">
        <v>122005.9002</v>
      </c>
      <c r="F75" s="19">
        <v>74362.562000000005</v>
      </c>
      <c r="G75" s="19">
        <v>104310</v>
      </c>
      <c r="H75" s="19">
        <v>103155</v>
      </c>
      <c r="I75" s="19">
        <v>91216.745999999999</v>
      </c>
      <c r="J75" s="48"/>
    </row>
    <row r="76" spans="2:10" x14ac:dyDescent="0.2">
      <c r="B76" s="275"/>
      <c r="C76" s="296"/>
      <c r="D76" s="17" t="s">
        <v>53</v>
      </c>
      <c r="E76" s="19">
        <v>3572.7020000000002</v>
      </c>
      <c r="F76" s="19">
        <v>3459.3229999999999</v>
      </c>
      <c r="G76" s="19">
        <v>4305.7020000000002</v>
      </c>
      <c r="H76" s="19">
        <v>7144.433</v>
      </c>
      <c r="I76" s="19">
        <v>0</v>
      </c>
      <c r="J76" s="48"/>
    </row>
    <row r="77" spans="2:10" x14ac:dyDescent="0.2">
      <c r="B77" s="275"/>
      <c r="C77" s="296"/>
      <c r="D77" s="17" t="s">
        <v>27</v>
      </c>
      <c r="E77" s="19">
        <v>3459.9270000000001</v>
      </c>
      <c r="F77" s="19">
        <v>3868.114</v>
      </c>
      <c r="G77" s="19">
        <v>3704</v>
      </c>
      <c r="H77" s="19">
        <v>0</v>
      </c>
      <c r="I77" s="19">
        <v>10815.554990000001</v>
      </c>
      <c r="J77" s="48"/>
    </row>
    <row r="78" spans="2:10" x14ac:dyDescent="0.2">
      <c r="B78" s="275"/>
      <c r="C78" s="296"/>
      <c r="D78" s="17" t="s">
        <v>19</v>
      </c>
      <c r="E78" s="19">
        <v>2469.5</v>
      </c>
      <c r="F78" s="19">
        <v>2980</v>
      </c>
      <c r="G78" s="19">
        <v>3482</v>
      </c>
      <c r="H78" s="19">
        <v>3343</v>
      </c>
      <c r="I78" s="19">
        <v>3890.317</v>
      </c>
      <c r="J78" s="132"/>
    </row>
    <row r="79" spans="2:10" x14ac:dyDescent="0.2">
      <c r="B79" s="275"/>
      <c r="C79" s="296"/>
      <c r="D79" s="17" t="s">
        <v>54</v>
      </c>
      <c r="E79" s="19">
        <v>19221.421999999999</v>
      </c>
      <c r="F79" s="19">
        <v>41906.737999999998</v>
      </c>
      <c r="G79" s="19">
        <v>22287</v>
      </c>
      <c r="H79" s="19">
        <v>26272</v>
      </c>
      <c r="I79" s="19">
        <v>28294.825000000001</v>
      </c>
      <c r="J79" s="48"/>
    </row>
    <row r="80" spans="2:10" x14ac:dyDescent="0.2">
      <c r="B80" s="275"/>
      <c r="C80" s="296"/>
      <c r="D80" s="17" t="s">
        <v>55</v>
      </c>
      <c r="E80" s="19">
        <v>184.88920999999999</v>
      </c>
      <c r="F80" s="19">
        <v>15.685</v>
      </c>
      <c r="G80" s="19">
        <v>0</v>
      </c>
      <c r="H80" s="19">
        <v>0</v>
      </c>
      <c r="I80" s="19">
        <v>0</v>
      </c>
      <c r="J80" s="48"/>
    </row>
    <row r="81" spans="2:9" x14ac:dyDescent="0.2">
      <c r="B81" s="275"/>
      <c r="C81" s="296"/>
      <c r="D81" s="21" t="s">
        <v>78</v>
      </c>
      <c r="E81" s="23">
        <f>SUM(E75:E80)</f>
        <v>150914.34040999998</v>
      </c>
      <c r="F81" s="23">
        <f>SUM(F75:F80)</f>
        <v>126592.42200000001</v>
      </c>
      <c r="G81" s="23">
        <f t="shared" ref="G81:I81" si="6">SUM(G75:G80)</f>
        <v>138088.70199999999</v>
      </c>
      <c r="H81" s="23">
        <f t="shared" si="6"/>
        <v>139914.43300000002</v>
      </c>
      <c r="I81" s="23">
        <f t="shared" si="6"/>
        <v>134217.44299000001</v>
      </c>
    </row>
    <row r="82" spans="2:9" x14ac:dyDescent="0.2">
      <c r="B82" s="275"/>
      <c r="C82" s="292" t="s">
        <v>76</v>
      </c>
      <c r="D82" s="17" t="s">
        <v>16</v>
      </c>
      <c r="E82" s="97">
        <v>434.98200000000003</v>
      </c>
      <c r="F82" s="97">
        <v>544.52300000000002</v>
      </c>
      <c r="G82" s="97">
        <v>734</v>
      </c>
      <c r="H82" s="97">
        <v>517</v>
      </c>
      <c r="I82" s="19">
        <v>285.99</v>
      </c>
    </row>
    <row r="83" spans="2:9" x14ac:dyDescent="0.2">
      <c r="B83" s="275"/>
      <c r="C83" s="292"/>
      <c r="D83" s="17" t="s">
        <v>53</v>
      </c>
      <c r="E83" s="97">
        <v>614.08799999999997</v>
      </c>
      <c r="F83" s="97">
        <v>534.46299999999997</v>
      </c>
      <c r="G83" s="97">
        <v>659.899</v>
      </c>
      <c r="H83" s="97">
        <v>1234.1089999999999</v>
      </c>
      <c r="I83" s="19">
        <v>0</v>
      </c>
    </row>
    <row r="84" spans="2:9" x14ac:dyDescent="0.2">
      <c r="B84" s="275"/>
      <c r="C84" s="292"/>
      <c r="D84" s="17" t="s">
        <v>32</v>
      </c>
      <c r="E84" s="97">
        <v>4436.4505899999995</v>
      </c>
      <c r="F84" s="97">
        <v>0</v>
      </c>
      <c r="G84" s="97">
        <v>0</v>
      </c>
      <c r="H84" s="97">
        <v>0</v>
      </c>
      <c r="I84" s="97">
        <v>2727.0970000000002</v>
      </c>
    </row>
    <row r="85" spans="2:9" x14ac:dyDescent="0.2">
      <c r="B85" s="275"/>
      <c r="C85" s="292"/>
      <c r="D85" s="17" t="s">
        <v>30</v>
      </c>
      <c r="E85" s="97">
        <v>279.23399999999998</v>
      </c>
      <c r="F85" s="97">
        <v>156.37700000000001</v>
      </c>
      <c r="G85" s="97">
        <v>246</v>
      </c>
      <c r="H85" s="97">
        <v>130</v>
      </c>
      <c r="I85" s="19">
        <v>373</v>
      </c>
    </row>
    <row r="86" spans="2:9" x14ac:dyDescent="0.2">
      <c r="B86" s="275"/>
      <c r="C86" s="292"/>
      <c r="D86" s="17" t="s">
        <v>27</v>
      </c>
      <c r="E86" s="97">
        <v>6216.2209999999995</v>
      </c>
      <c r="F86" s="97">
        <v>6494.7816999999995</v>
      </c>
      <c r="G86" s="97">
        <v>13919</v>
      </c>
      <c r="H86" s="97">
        <v>13919</v>
      </c>
      <c r="I86" s="19">
        <v>16789.286899999999</v>
      </c>
    </row>
    <row r="87" spans="2:9" x14ac:dyDescent="0.2">
      <c r="B87" s="275"/>
      <c r="C87" s="292"/>
      <c r="D87" s="17" t="s">
        <v>35</v>
      </c>
      <c r="E87" s="97">
        <v>640</v>
      </c>
      <c r="F87" s="97">
        <v>757.13199999999995</v>
      </c>
      <c r="G87" s="97">
        <v>0</v>
      </c>
      <c r="H87" s="97">
        <v>0</v>
      </c>
      <c r="I87" s="19">
        <v>804.55</v>
      </c>
    </row>
    <row r="88" spans="2:9" x14ac:dyDescent="0.2">
      <c r="B88" s="275"/>
      <c r="C88" s="292"/>
      <c r="D88" s="17" t="s">
        <v>54</v>
      </c>
      <c r="E88" s="97">
        <v>36166.737000000001</v>
      </c>
      <c r="F88" s="97">
        <v>34153.663</v>
      </c>
      <c r="G88" s="97">
        <v>20037</v>
      </c>
      <c r="H88" s="97">
        <v>639</v>
      </c>
      <c r="I88" s="19">
        <v>9738.4699999999993</v>
      </c>
    </row>
    <row r="89" spans="2:9" x14ac:dyDescent="0.2">
      <c r="B89" s="275"/>
      <c r="C89" s="292"/>
      <c r="D89" s="21" t="s">
        <v>78</v>
      </c>
      <c r="E89" s="23">
        <f>SUM(E82:E88)</f>
        <v>48787.712589999996</v>
      </c>
      <c r="F89" s="23">
        <f>SUM(F82:F88)</f>
        <v>42640.939700000003</v>
      </c>
      <c r="G89" s="23">
        <f>SUM(G82:G88)</f>
        <v>35595.898999999998</v>
      </c>
      <c r="H89" s="23">
        <f>SUM(H82:H88)</f>
        <v>16439.109</v>
      </c>
      <c r="I89" s="23">
        <f>SUM(I82:I88)</f>
        <v>30718.393899999995</v>
      </c>
    </row>
    <row r="90" spans="2:9" x14ac:dyDescent="0.2">
      <c r="B90" s="275"/>
      <c r="C90" s="292" t="s">
        <v>438</v>
      </c>
      <c r="D90" s="9" t="s">
        <v>24</v>
      </c>
      <c r="E90" s="26">
        <v>3875.2750000000001</v>
      </c>
      <c r="F90" s="26">
        <v>3828.364</v>
      </c>
      <c r="G90" s="26">
        <v>3656.3290000000002</v>
      </c>
      <c r="H90" s="26">
        <v>3833</v>
      </c>
      <c r="I90" s="26">
        <v>3896.5590000000002</v>
      </c>
    </row>
    <row r="91" spans="2:9" x14ac:dyDescent="0.2">
      <c r="B91" s="275"/>
      <c r="C91" s="292"/>
      <c r="D91" s="9" t="s">
        <v>16</v>
      </c>
      <c r="E91" s="26">
        <v>1277.673</v>
      </c>
      <c r="F91" s="26">
        <v>1130.326</v>
      </c>
      <c r="G91" s="26">
        <v>891.24199999999996</v>
      </c>
      <c r="H91" s="26">
        <v>782</v>
      </c>
      <c r="I91" s="26">
        <v>826.64200000000005</v>
      </c>
    </row>
    <row r="92" spans="2:9" ht="14.25" x14ac:dyDescent="0.2">
      <c r="B92" s="275"/>
      <c r="C92" s="292"/>
      <c r="D92" s="27" t="s">
        <v>439</v>
      </c>
      <c r="E92" s="28">
        <v>165172.70330000002</v>
      </c>
      <c r="F92" s="28">
        <v>440526.87400000001</v>
      </c>
      <c r="G92" s="28">
        <v>442401</v>
      </c>
      <c r="H92" s="28">
        <v>437383</v>
      </c>
      <c r="I92" s="28">
        <v>467788.85700000002</v>
      </c>
    </row>
    <row r="93" spans="2:9" x14ac:dyDescent="0.2">
      <c r="B93" s="275"/>
      <c r="C93" s="292"/>
      <c r="D93" s="21" t="s">
        <v>78</v>
      </c>
      <c r="E93" s="23">
        <f>SUM(E90:E91)</f>
        <v>5152.9480000000003</v>
      </c>
      <c r="F93" s="23">
        <f>SUM(F90:F91)</f>
        <v>4958.6900000000005</v>
      </c>
      <c r="G93" s="23">
        <f t="shared" ref="G93:I93" si="7">SUM(G90:G91)</f>
        <v>4547.5709999999999</v>
      </c>
      <c r="H93" s="23">
        <f t="shared" si="7"/>
        <v>4615</v>
      </c>
      <c r="I93" s="23">
        <f t="shared" si="7"/>
        <v>4723.201</v>
      </c>
    </row>
    <row r="94" spans="2:9" x14ac:dyDescent="0.2">
      <c r="B94" s="275"/>
      <c r="C94" s="300" t="s">
        <v>77</v>
      </c>
      <c r="D94" s="15" t="s">
        <v>19</v>
      </c>
      <c r="E94" s="26">
        <v>0</v>
      </c>
      <c r="F94" s="26">
        <v>34</v>
      </c>
      <c r="G94" s="26">
        <v>34</v>
      </c>
      <c r="H94" s="26">
        <v>41</v>
      </c>
      <c r="I94" s="26">
        <v>33.613</v>
      </c>
    </row>
    <row r="95" spans="2:9" x14ac:dyDescent="0.2">
      <c r="B95" s="276"/>
      <c r="C95" s="301"/>
      <c r="D95" s="21" t="s">
        <v>78</v>
      </c>
      <c r="E95" s="23">
        <f>SUM(E94)</f>
        <v>0</v>
      </c>
      <c r="F95" s="23">
        <f>SUM(F94)</f>
        <v>34</v>
      </c>
      <c r="G95" s="23">
        <f>SUM(G94)</f>
        <v>34</v>
      </c>
      <c r="H95" s="23">
        <f>SUM(H94)</f>
        <v>41</v>
      </c>
      <c r="I95" s="23">
        <f>SUM(I94)</f>
        <v>33.613</v>
      </c>
    </row>
    <row r="96" spans="2:9" x14ac:dyDescent="0.2">
      <c r="B96" s="310" t="s">
        <v>79</v>
      </c>
      <c r="C96" s="307" t="s">
        <v>440</v>
      </c>
      <c r="D96" s="15" t="s">
        <v>24</v>
      </c>
      <c r="E96" s="26">
        <v>5.8528700000000002</v>
      </c>
      <c r="F96" s="26">
        <v>6.609</v>
      </c>
      <c r="G96" s="26">
        <v>6.8810000000000002</v>
      </c>
      <c r="H96" s="26">
        <v>10</v>
      </c>
      <c r="I96" s="26">
        <v>8.4149999999999991</v>
      </c>
    </row>
    <row r="97" spans="2:9" x14ac:dyDescent="0.2">
      <c r="B97" s="257"/>
      <c r="C97" s="308"/>
      <c r="D97" s="9" t="s">
        <v>16</v>
      </c>
      <c r="E97" s="26">
        <v>179.02799999999999</v>
      </c>
      <c r="F97" s="26">
        <v>740.08699999999999</v>
      </c>
      <c r="G97" s="26">
        <v>1267.857</v>
      </c>
      <c r="H97" s="26">
        <v>1237</v>
      </c>
      <c r="I97" s="26">
        <v>1627.7809999999999</v>
      </c>
    </row>
    <row r="98" spans="2:9" x14ac:dyDescent="0.2">
      <c r="B98" s="257"/>
      <c r="C98" s="308"/>
      <c r="D98" s="9" t="s">
        <v>32</v>
      </c>
      <c r="E98" s="26">
        <v>12795.8724</v>
      </c>
      <c r="F98" s="26">
        <v>47256.777999999998</v>
      </c>
      <c r="G98" s="26">
        <v>47324.688999999998</v>
      </c>
      <c r="H98" s="26">
        <v>35115</v>
      </c>
      <c r="I98" s="26">
        <v>40373</v>
      </c>
    </row>
    <row r="99" spans="2:9" x14ac:dyDescent="0.2">
      <c r="B99" s="257"/>
      <c r="C99" s="308"/>
      <c r="D99" s="9" t="s">
        <v>53</v>
      </c>
      <c r="E99" s="26">
        <v>3384.1970000000001</v>
      </c>
      <c r="F99" s="26">
        <v>2902.4540000000002</v>
      </c>
      <c r="G99" s="26">
        <v>3650.683</v>
      </c>
      <c r="H99" s="26">
        <v>4290.5379999999996</v>
      </c>
      <c r="I99" s="44"/>
    </row>
    <row r="100" spans="2:9" x14ac:dyDescent="0.2">
      <c r="B100" s="257"/>
      <c r="C100" s="308"/>
      <c r="D100" s="9" t="s">
        <v>30</v>
      </c>
      <c r="E100" s="26">
        <v>1682.8520000000001</v>
      </c>
      <c r="F100" s="26">
        <v>2505.0680000000002</v>
      </c>
      <c r="G100" s="26">
        <v>1054.9059999999999</v>
      </c>
      <c r="H100" s="26">
        <v>2455</v>
      </c>
      <c r="I100" s="26">
        <v>2112.866</v>
      </c>
    </row>
    <row r="101" spans="2:9" x14ac:dyDescent="0.2">
      <c r="B101" s="257"/>
      <c r="C101" s="308"/>
      <c r="D101" s="9" t="s">
        <v>27</v>
      </c>
      <c r="E101" s="26">
        <v>32715.699000000001</v>
      </c>
      <c r="F101" s="26">
        <v>37541.690999999999</v>
      </c>
      <c r="G101" s="26">
        <v>33866.987000000001</v>
      </c>
      <c r="H101" s="26">
        <v>27438</v>
      </c>
      <c r="I101" s="26">
        <v>23078.948100000001</v>
      </c>
    </row>
    <row r="102" spans="2:9" x14ac:dyDescent="0.2">
      <c r="B102" s="257"/>
      <c r="C102" s="308"/>
      <c r="D102" s="9" t="s">
        <v>19</v>
      </c>
      <c r="E102" s="26">
        <v>685.5</v>
      </c>
      <c r="F102" s="26">
        <v>258</v>
      </c>
      <c r="G102" s="26">
        <v>329</v>
      </c>
      <c r="H102" s="26">
        <v>768</v>
      </c>
      <c r="I102" s="26">
        <v>345</v>
      </c>
    </row>
    <row r="103" spans="2:9" x14ac:dyDescent="0.2">
      <c r="B103" s="257"/>
      <c r="C103" s="308"/>
      <c r="D103" s="9" t="s">
        <v>35</v>
      </c>
      <c r="E103" s="26">
        <v>5488.79</v>
      </c>
      <c r="F103" s="26">
        <v>5450.067</v>
      </c>
      <c r="G103" s="26">
        <v>6352.973</v>
      </c>
      <c r="H103" s="26">
        <v>6372</v>
      </c>
      <c r="I103" s="26">
        <v>4848.53</v>
      </c>
    </row>
    <row r="104" spans="2:9" x14ac:dyDescent="0.2">
      <c r="B104" s="257"/>
      <c r="C104" s="308"/>
      <c r="D104" s="9" t="s">
        <v>54</v>
      </c>
      <c r="E104" s="26">
        <v>18758.975999999999</v>
      </c>
      <c r="F104" s="26">
        <v>18314.741000000002</v>
      </c>
      <c r="G104" s="26">
        <v>20825.228999999999</v>
      </c>
      <c r="H104" s="26">
        <v>34038</v>
      </c>
      <c r="I104" s="26">
        <v>25152.501</v>
      </c>
    </row>
    <row r="105" spans="2:9" x14ac:dyDescent="0.2">
      <c r="B105" s="257"/>
      <c r="C105" s="308"/>
      <c r="D105" s="9" t="s">
        <v>55</v>
      </c>
      <c r="E105" s="26">
        <v>9.7748100000000004</v>
      </c>
      <c r="F105" s="26">
        <v>25.75468</v>
      </c>
      <c r="G105" s="26">
        <v>0</v>
      </c>
      <c r="H105" s="26">
        <v>0</v>
      </c>
      <c r="I105" s="26">
        <v>0</v>
      </c>
    </row>
    <row r="106" spans="2:9" x14ac:dyDescent="0.2">
      <c r="B106" s="258"/>
      <c r="C106" s="309"/>
      <c r="D106" s="21" t="s">
        <v>78</v>
      </c>
      <c r="E106" s="23">
        <f t="shared" ref="E106:G106" si="8">SUM(E96:E105)</f>
        <v>75706.542079999999</v>
      </c>
      <c r="F106" s="23">
        <f>SUM(F96:F105)</f>
        <v>115001.24967999999</v>
      </c>
      <c r="G106" s="23">
        <f t="shared" si="8"/>
        <v>114679.20499999999</v>
      </c>
      <c r="H106" s="23">
        <f>SUM(H96:H105)</f>
        <v>111723.538</v>
      </c>
      <c r="I106" s="23">
        <f>SUM(I96:I105)</f>
        <v>97547.041100000002</v>
      </c>
    </row>
    <row r="107" spans="2:9" ht="30" customHeight="1" x14ac:dyDescent="0.2">
      <c r="B107" s="295" t="s">
        <v>441</v>
      </c>
      <c r="C107" s="295"/>
      <c r="D107" s="295"/>
      <c r="E107" s="295"/>
      <c r="F107" s="295"/>
      <c r="G107" s="295"/>
      <c r="H107" s="295"/>
      <c r="I107" s="295"/>
    </row>
    <row r="108" spans="2:9" ht="43.5" customHeight="1" x14ac:dyDescent="0.2">
      <c r="B108" s="269" t="s">
        <v>269</v>
      </c>
      <c r="C108" s="269"/>
      <c r="D108" s="269"/>
      <c r="E108" s="269"/>
      <c r="F108" s="269"/>
      <c r="G108" s="269"/>
      <c r="H108" s="269"/>
      <c r="I108" s="269"/>
    </row>
    <row r="109" spans="2:9" ht="15.95" customHeight="1" x14ac:dyDescent="0.2">
      <c r="B109" s="302" t="s">
        <v>442</v>
      </c>
      <c r="C109" s="302"/>
      <c r="D109" s="302"/>
      <c r="E109" s="302"/>
      <c r="F109" s="302"/>
      <c r="G109" s="302"/>
      <c r="H109" s="302"/>
      <c r="I109" s="302"/>
    </row>
    <row r="110" spans="2:9" ht="15.95" customHeight="1" x14ac:dyDescent="0.2">
      <c r="B110" s="269" t="s">
        <v>443</v>
      </c>
      <c r="C110" s="269"/>
      <c r="D110" s="269"/>
      <c r="E110" s="269"/>
      <c r="F110" s="269"/>
      <c r="G110" s="269"/>
      <c r="H110" s="269"/>
      <c r="I110" s="269"/>
    </row>
  </sheetData>
  <sortState xmlns:xlrd2="http://schemas.microsoft.com/office/spreadsheetml/2017/richdata2" ref="D42:I50">
    <sortCondition ref="D42:D50"/>
  </sortState>
  <mergeCells count="40">
    <mergeCell ref="B109:I109"/>
    <mergeCell ref="B110:I110"/>
    <mergeCell ref="B107:I107"/>
    <mergeCell ref="B108:I108"/>
    <mergeCell ref="C32:C33"/>
    <mergeCell ref="C38:D38"/>
    <mergeCell ref="C41:D41"/>
    <mergeCell ref="C34:D34"/>
    <mergeCell ref="C35:D35"/>
    <mergeCell ref="C37:D37"/>
    <mergeCell ref="C36:D36"/>
    <mergeCell ref="C40:D40"/>
    <mergeCell ref="C96:C106"/>
    <mergeCell ref="B96:B106"/>
    <mergeCell ref="C75:C81"/>
    <mergeCell ref="C82:C89"/>
    <mergeCell ref="C90:C93"/>
    <mergeCell ref="B48:B74"/>
    <mergeCell ref="C39:D39"/>
    <mergeCell ref="B42:I42"/>
    <mergeCell ref="C48:C57"/>
    <mergeCell ref="B37:B41"/>
    <mergeCell ref="B44:I44"/>
    <mergeCell ref="B43:I43"/>
    <mergeCell ref="B75:B95"/>
    <mergeCell ref="C94:C95"/>
    <mergeCell ref="C58:C67"/>
    <mergeCell ref="C68:C71"/>
    <mergeCell ref="C72:C74"/>
    <mergeCell ref="B9:I9"/>
    <mergeCell ref="B18:B28"/>
    <mergeCell ref="B29:B36"/>
    <mergeCell ref="C18:C20"/>
    <mergeCell ref="C21:C23"/>
    <mergeCell ref="C26:C27"/>
    <mergeCell ref="C24:C25"/>
    <mergeCell ref="C29:C30"/>
    <mergeCell ref="C28:D28"/>
    <mergeCell ref="C12:C14"/>
    <mergeCell ref="D11:I11"/>
  </mergeCells>
  <pageMargins left="0.7" right="0.7" top="0.75" bottom="0.75" header="0.3" footer="0.3"/>
  <pageSetup paperSize="8" scale="71" orientation="portrait" horizontalDpi="360" verticalDpi="360" r:id="rId1"/>
  <headerFooter>
    <oddHeader>&amp;C&amp;"Calibri"&amp;8&amp;K000000 C2 - INTERNAL&amp;1#_x000D_</oddHeader>
  </headerFooter>
  <ignoredErrors>
    <ignoredError sqref="E93:I93 E57:I57 E71:I71 E28:I2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B6:J72"/>
  <sheetViews>
    <sheetView showGridLines="0" topLeftCell="A21" zoomScaleNormal="100" workbookViewId="0">
      <selection activeCell="D34" activeCellId="1" sqref="D41 D34"/>
    </sheetView>
  </sheetViews>
  <sheetFormatPr defaultRowHeight="12.75" x14ac:dyDescent="0.2"/>
  <cols>
    <col min="2" max="2" width="23.28515625" customWidth="1"/>
    <col min="3" max="3" width="24.5703125" customWidth="1"/>
    <col min="4" max="5" width="11.85546875" customWidth="1"/>
    <col min="6" max="6" width="12.7109375" customWidth="1"/>
    <col min="7" max="7" width="13.5703125" customWidth="1"/>
    <col min="8" max="8" width="11.85546875" customWidth="1"/>
    <col min="9" max="9" width="6.28515625" customWidth="1"/>
    <col min="10" max="11" width="10.42578125" bestFit="1" customWidth="1"/>
  </cols>
  <sheetData>
    <row r="6" spans="2:10" x14ac:dyDescent="0.2">
      <c r="I6" s="5"/>
    </row>
    <row r="9" spans="2:10" ht="16.5" thickBot="1" x14ac:dyDescent="0.3">
      <c r="B9" s="227" t="s">
        <v>72</v>
      </c>
      <c r="C9" s="227"/>
      <c r="D9" s="227"/>
      <c r="E9" s="227"/>
      <c r="F9" s="227"/>
      <c r="G9" s="227"/>
      <c r="H9" s="227"/>
    </row>
    <row r="11" spans="2:10" x14ac:dyDescent="0.2">
      <c r="B11" s="74" t="s">
        <v>213</v>
      </c>
      <c r="C11" s="74" t="s">
        <v>214</v>
      </c>
      <c r="D11" s="259" t="s">
        <v>217</v>
      </c>
      <c r="E11" s="260"/>
      <c r="F11" s="260"/>
      <c r="G11" s="260"/>
      <c r="H11" s="261"/>
    </row>
    <row r="12" spans="2:10" x14ac:dyDescent="0.2">
      <c r="B12" s="71" t="s">
        <v>290</v>
      </c>
      <c r="C12" s="313" t="s">
        <v>287</v>
      </c>
      <c r="D12" s="152" t="s">
        <v>288</v>
      </c>
      <c r="E12" s="67"/>
      <c r="F12" s="67"/>
      <c r="G12" s="67"/>
      <c r="H12" s="68"/>
      <c r="J12" s="143"/>
    </row>
    <row r="13" spans="2:10" x14ac:dyDescent="0.2">
      <c r="B13" s="140" t="s">
        <v>291</v>
      </c>
      <c r="C13" s="314"/>
      <c r="D13" s="153" t="s">
        <v>289</v>
      </c>
      <c r="E13" s="31"/>
      <c r="F13" s="31"/>
      <c r="G13" s="31"/>
      <c r="H13" s="142"/>
      <c r="J13" s="143"/>
    </row>
    <row r="14" spans="2:10" x14ac:dyDescent="0.2">
      <c r="B14" s="140"/>
      <c r="C14" s="314"/>
      <c r="D14" s="153" t="s">
        <v>219</v>
      </c>
      <c r="E14" s="31"/>
      <c r="F14" s="31"/>
      <c r="G14" s="31"/>
      <c r="H14" s="142"/>
      <c r="J14" s="143"/>
    </row>
    <row r="15" spans="2:10" x14ac:dyDescent="0.2">
      <c r="B15" s="72"/>
      <c r="C15" s="315"/>
      <c r="D15" s="154" t="s">
        <v>281</v>
      </c>
      <c r="E15" s="69"/>
      <c r="F15" s="69"/>
      <c r="G15" s="69"/>
      <c r="H15" s="70"/>
      <c r="J15" s="143"/>
    </row>
    <row r="17" spans="2:9" ht="14.25" x14ac:dyDescent="0.2">
      <c r="B17" s="84" t="s">
        <v>444</v>
      </c>
      <c r="C17" s="84"/>
      <c r="D17" s="84"/>
      <c r="E17" s="96"/>
      <c r="F17" s="96"/>
      <c r="G17" s="96"/>
      <c r="H17" s="96"/>
    </row>
    <row r="18" spans="2:9" x14ac:dyDescent="0.2">
      <c r="B18" s="20" t="s">
        <v>275</v>
      </c>
      <c r="C18" s="20" t="s">
        <v>276</v>
      </c>
      <c r="D18" s="20">
        <v>2024</v>
      </c>
      <c r="E18" s="20">
        <v>2023</v>
      </c>
      <c r="F18" s="20">
        <v>2022</v>
      </c>
      <c r="G18" s="20">
        <v>2021</v>
      </c>
      <c r="H18" s="20">
        <v>2020</v>
      </c>
    </row>
    <row r="19" spans="2:9" ht="14.25" customHeight="1" x14ac:dyDescent="0.2">
      <c r="B19" s="262" t="s">
        <v>447</v>
      </c>
      <c r="C19" s="29" t="s">
        <v>273</v>
      </c>
      <c r="D19" s="97">
        <v>228103.47594999999</v>
      </c>
      <c r="E19" s="97">
        <v>205165.03813999999</v>
      </c>
      <c r="F19" s="97">
        <v>215490.327155673</v>
      </c>
      <c r="G19" s="97">
        <v>159471</v>
      </c>
      <c r="H19" s="97">
        <v>172955.95699999999</v>
      </c>
    </row>
    <row r="20" spans="2:9" ht="15" customHeight="1" x14ac:dyDescent="0.2">
      <c r="B20" s="263"/>
      <c r="C20" s="29" t="s">
        <v>274</v>
      </c>
      <c r="D20" s="97">
        <v>69252.209000000003</v>
      </c>
      <c r="E20" s="97">
        <v>146235.41188</v>
      </c>
      <c r="F20" s="97">
        <v>161908</v>
      </c>
      <c r="G20" s="97">
        <v>154582.3958</v>
      </c>
      <c r="H20" s="97">
        <v>143860.50899999999</v>
      </c>
    </row>
    <row r="21" spans="2:9" ht="15" customHeight="1" x14ac:dyDescent="0.2">
      <c r="B21" s="263"/>
      <c r="C21" s="29" t="s">
        <v>448</v>
      </c>
      <c r="D21" s="97">
        <v>2504.6950000000002</v>
      </c>
      <c r="E21" s="97">
        <f>E22-E19-E20</f>
        <v>29591.549980000011</v>
      </c>
      <c r="F21" s="97">
        <f>F22-F19-F20</f>
        <v>30359.672844326997</v>
      </c>
      <c r="G21" s="97">
        <f>G22-G19-G20</f>
        <v>58062.604200000002</v>
      </c>
      <c r="H21" s="97">
        <v>7256.4719999999998</v>
      </c>
    </row>
    <row r="22" spans="2:9" x14ac:dyDescent="0.2">
      <c r="B22" s="264"/>
      <c r="C22" s="21" t="s">
        <v>78</v>
      </c>
      <c r="D22" s="25">
        <f>SUM(D19:D21)</f>
        <v>299860.37995000003</v>
      </c>
      <c r="E22" s="25">
        <v>380992</v>
      </c>
      <c r="F22" s="25">
        <v>407758</v>
      </c>
      <c r="G22" s="25">
        <v>372116</v>
      </c>
      <c r="H22" s="25">
        <f t="shared" ref="H22" si="0">SUM(H19:H21)</f>
        <v>324072.93800000002</v>
      </c>
    </row>
    <row r="23" spans="2:9" ht="30" customHeight="1" x14ac:dyDescent="0.2">
      <c r="B23" s="295" t="s">
        <v>445</v>
      </c>
      <c r="C23" s="295"/>
      <c r="D23" s="295"/>
      <c r="E23" s="295"/>
      <c r="F23" s="295"/>
      <c r="G23" s="295"/>
      <c r="H23" s="295"/>
    </row>
    <row r="24" spans="2:9" ht="15.95" customHeight="1" x14ac:dyDescent="0.2">
      <c r="B24" s="31" t="s">
        <v>446</v>
      </c>
      <c r="C24" s="31"/>
      <c r="D24" s="31"/>
      <c r="E24" s="31"/>
      <c r="F24" s="31"/>
      <c r="G24" s="31"/>
      <c r="H24" s="31"/>
    </row>
    <row r="25" spans="2:9" x14ac:dyDescent="0.2">
      <c r="B25" s="188"/>
      <c r="C25" s="188"/>
      <c r="D25" s="188"/>
      <c r="E25" s="188"/>
      <c r="F25" s="188"/>
      <c r="G25" s="188"/>
      <c r="H25" s="188"/>
      <c r="I25" s="188"/>
    </row>
    <row r="26" spans="2:9" ht="14.25" x14ac:dyDescent="0.2">
      <c r="B26" s="84" t="s">
        <v>449</v>
      </c>
      <c r="C26" s="84"/>
      <c r="D26" s="84"/>
      <c r="E26" s="96"/>
      <c r="F26" s="96"/>
      <c r="G26" s="96"/>
      <c r="H26" s="96"/>
    </row>
    <row r="27" spans="2:9" x14ac:dyDescent="0.2">
      <c r="B27" s="20" t="s">
        <v>277</v>
      </c>
      <c r="C27" s="20" t="s">
        <v>278</v>
      </c>
      <c r="D27" s="20">
        <v>2024</v>
      </c>
      <c r="E27" s="20">
        <v>2023</v>
      </c>
      <c r="F27" s="20">
        <v>2022</v>
      </c>
      <c r="G27" s="20">
        <v>2021</v>
      </c>
      <c r="H27" s="20">
        <v>2020</v>
      </c>
    </row>
    <row r="28" spans="2:9" x14ac:dyDescent="0.2">
      <c r="B28" s="272" t="s">
        <v>86</v>
      </c>
      <c r="C28" s="29" t="s">
        <v>88</v>
      </c>
      <c r="D28" s="97">
        <v>17</v>
      </c>
      <c r="E28" s="97">
        <v>240</v>
      </c>
      <c r="F28" s="97">
        <v>98</v>
      </c>
      <c r="G28" s="97">
        <v>50</v>
      </c>
      <c r="H28" s="97">
        <v>31</v>
      </c>
    </row>
    <row r="29" spans="2:9" x14ac:dyDescent="0.2">
      <c r="B29" s="273"/>
      <c r="C29" s="29" t="s">
        <v>89</v>
      </c>
      <c r="D29" s="97">
        <v>2436</v>
      </c>
      <c r="E29" s="97">
        <v>6203</v>
      </c>
      <c r="F29" s="97">
        <v>6974</v>
      </c>
      <c r="G29" s="97">
        <v>6979</v>
      </c>
      <c r="H29" s="97">
        <v>3330</v>
      </c>
    </row>
    <row r="30" spans="2:9" x14ac:dyDescent="0.2">
      <c r="B30" s="273"/>
      <c r="C30" s="29" t="s">
        <v>90</v>
      </c>
      <c r="D30" s="97">
        <v>3843</v>
      </c>
      <c r="E30" s="97">
        <v>5955</v>
      </c>
      <c r="F30" s="97">
        <v>6406.8329999999996</v>
      </c>
      <c r="G30" s="97">
        <v>2988</v>
      </c>
      <c r="H30" s="97">
        <v>2659</v>
      </c>
    </row>
    <row r="31" spans="2:9" x14ac:dyDescent="0.2">
      <c r="B31" s="273"/>
      <c r="C31" s="29" t="s">
        <v>91</v>
      </c>
      <c r="D31" s="97">
        <v>29</v>
      </c>
      <c r="E31" s="97">
        <v>152</v>
      </c>
      <c r="F31" s="97">
        <v>29</v>
      </c>
      <c r="G31" s="97">
        <v>328</v>
      </c>
      <c r="H31" s="97">
        <v>844</v>
      </c>
    </row>
    <row r="32" spans="2:9" x14ac:dyDescent="0.2">
      <c r="B32" s="273"/>
      <c r="C32" s="30" t="s">
        <v>92</v>
      </c>
      <c r="D32" s="97">
        <v>353</v>
      </c>
      <c r="E32" s="97">
        <v>52</v>
      </c>
      <c r="F32" s="97">
        <v>75</v>
      </c>
      <c r="G32" s="97">
        <v>147</v>
      </c>
      <c r="H32" s="97">
        <v>239</v>
      </c>
    </row>
    <row r="33" spans="2:8" x14ac:dyDescent="0.2">
      <c r="B33" s="273"/>
      <c r="C33" s="30" t="s">
        <v>93</v>
      </c>
      <c r="D33" s="97">
        <v>590</v>
      </c>
      <c r="E33" s="97">
        <v>361</v>
      </c>
      <c r="F33" s="97">
        <v>210</v>
      </c>
      <c r="G33" s="97">
        <v>283</v>
      </c>
      <c r="H33" s="97">
        <v>304</v>
      </c>
    </row>
    <row r="34" spans="2:8" x14ac:dyDescent="0.2">
      <c r="B34" s="274"/>
      <c r="C34" s="21" t="s">
        <v>78</v>
      </c>
      <c r="D34" s="25">
        <f>SUM(D28:D33)</f>
        <v>7268</v>
      </c>
      <c r="E34" s="25">
        <f>SUM(E28:E33)</f>
        <v>12963</v>
      </c>
      <c r="F34" s="25">
        <f>SUM(F28:F33)</f>
        <v>13792.832999999999</v>
      </c>
      <c r="G34" s="25">
        <f>SUM(G28:G33)</f>
        <v>10775</v>
      </c>
      <c r="H34" s="131">
        <f>SUM(H28:H33)</f>
        <v>7407</v>
      </c>
    </row>
    <row r="35" spans="2:8" x14ac:dyDescent="0.2">
      <c r="B35" s="262" t="s">
        <v>87</v>
      </c>
      <c r="C35" s="29" t="s">
        <v>88</v>
      </c>
      <c r="D35" s="97">
        <v>781</v>
      </c>
      <c r="E35" s="97">
        <v>2143.86</v>
      </c>
      <c r="F35" s="97">
        <v>2</v>
      </c>
      <c r="G35" s="97">
        <v>117</v>
      </c>
      <c r="H35" s="97">
        <v>17025</v>
      </c>
    </row>
    <row r="36" spans="2:8" x14ac:dyDescent="0.2">
      <c r="B36" s="263"/>
      <c r="C36" s="29" t="s">
        <v>89</v>
      </c>
      <c r="D36" s="97">
        <v>49</v>
      </c>
      <c r="E36" s="97">
        <v>60</v>
      </c>
      <c r="F36" s="97">
        <v>244</v>
      </c>
      <c r="G36" s="97">
        <v>1183</v>
      </c>
      <c r="H36" s="97">
        <v>189.14000000000001</v>
      </c>
    </row>
    <row r="37" spans="2:8" x14ac:dyDescent="0.2">
      <c r="B37" s="263"/>
      <c r="C37" s="29" t="s">
        <v>90</v>
      </c>
      <c r="D37" s="97">
        <v>28963</v>
      </c>
      <c r="E37" s="97">
        <v>54892</v>
      </c>
      <c r="F37" s="97">
        <v>36095</v>
      </c>
      <c r="G37" s="97">
        <v>14905</v>
      </c>
      <c r="H37" s="97">
        <v>9021.0329999999994</v>
      </c>
    </row>
    <row r="38" spans="2:8" x14ac:dyDescent="0.2">
      <c r="B38" s="263"/>
      <c r="C38" s="29" t="s">
        <v>91</v>
      </c>
      <c r="D38" s="97">
        <v>3460</v>
      </c>
      <c r="E38" s="97">
        <v>44260</v>
      </c>
      <c r="F38" s="97">
        <v>57748</v>
      </c>
      <c r="G38" s="97">
        <v>66695</v>
      </c>
      <c r="H38" s="97">
        <v>94290.076000000001</v>
      </c>
    </row>
    <row r="39" spans="2:8" x14ac:dyDescent="0.2">
      <c r="B39" s="263"/>
      <c r="C39" s="30" t="s">
        <v>92</v>
      </c>
      <c r="D39" s="97">
        <v>10247</v>
      </c>
      <c r="E39" s="97">
        <v>21919</v>
      </c>
      <c r="F39" s="97">
        <v>20956</v>
      </c>
      <c r="G39" s="97">
        <v>22880</v>
      </c>
      <c r="H39" s="97">
        <v>17317.567999999999</v>
      </c>
    </row>
    <row r="40" spans="2:8" x14ac:dyDescent="0.2">
      <c r="B40" s="263"/>
      <c r="C40" s="30" t="s">
        <v>93</v>
      </c>
      <c r="D40" s="97">
        <v>22.475999999999999</v>
      </c>
      <c r="E40" s="97">
        <v>25</v>
      </c>
      <c r="F40" s="97">
        <v>0</v>
      </c>
      <c r="G40" s="97">
        <v>0</v>
      </c>
      <c r="H40" s="97">
        <v>0</v>
      </c>
    </row>
    <row r="41" spans="2:8" x14ac:dyDescent="0.2">
      <c r="B41" s="264"/>
      <c r="C41" s="21" t="s">
        <v>78</v>
      </c>
      <c r="D41" s="25">
        <f>SUM(D35:D40)</f>
        <v>43522.476000000002</v>
      </c>
      <c r="E41" s="25">
        <f>SUM(E35:E40)</f>
        <v>123299.86</v>
      </c>
      <c r="F41" s="25">
        <f>SUM(F35:F40)</f>
        <v>115045</v>
      </c>
      <c r="G41" s="25">
        <f>SUM(G35:G40)</f>
        <v>105780</v>
      </c>
      <c r="H41" s="25">
        <f>SUM(H35:H40)</f>
        <v>137842.81699999998</v>
      </c>
    </row>
    <row r="42" spans="2:8" x14ac:dyDescent="0.2">
      <c r="B42" s="311" t="s">
        <v>94</v>
      </c>
      <c r="C42" s="312"/>
      <c r="D42" s="173">
        <f>D37/D41</f>
        <v>0.66547224932699134</v>
      </c>
      <c r="E42" s="173">
        <f t="shared" ref="E42:H42" si="1">E37/E41</f>
        <v>0.44519109754058117</v>
      </c>
      <c r="F42" s="173">
        <f t="shared" si="1"/>
        <v>0.313746794732496</v>
      </c>
      <c r="G42" s="173">
        <f t="shared" si="1"/>
        <v>0.14090565324257895</v>
      </c>
      <c r="H42" s="173">
        <f t="shared" si="1"/>
        <v>6.5444345932077125E-2</v>
      </c>
    </row>
    <row r="43" spans="2:8" x14ac:dyDescent="0.2">
      <c r="B43" s="311" t="s">
        <v>95</v>
      </c>
      <c r="C43" s="312"/>
      <c r="D43" s="173">
        <f>D30/D34</f>
        <v>0.52875619152449094</v>
      </c>
      <c r="E43" s="173">
        <f t="shared" ref="E43:H43" si="2">E30/E34</f>
        <v>0.45938440175885209</v>
      </c>
      <c r="F43" s="173">
        <f t="shared" si="2"/>
        <v>0.46450450027198908</v>
      </c>
      <c r="G43" s="173">
        <f t="shared" si="2"/>
        <v>0.27730858468677494</v>
      </c>
      <c r="H43" s="173">
        <f t="shared" si="2"/>
        <v>0.35898474416092885</v>
      </c>
    </row>
    <row r="44" spans="2:8" x14ac:dyDescent="0.2">
      <c r="B44" s="311" t="s">
        <v>312</v>
      </c>
      <c r="C44" s="312"/>
      <c r="D44" s="173">
        <f>(D30+D37)/SUM(D34+D41)</f>
        <v>0.64590849670320083</v>
      </c>
      <c r="E44" s="173">
        <f t="shared" ref="E44:H44" si="3">(E30+E37)/SUM(E34+E41)</f>
        <v>0.44654133929083833</v>
      </c>
      <c r="F44" s="173">
        <f t="shared" si="3"/>
        <v>0.32988627649457591</v>
      </c>
      <c r="G44" s="173">
        <f t="shared" si="3"/>
        <v>0.15351550770022737</v>
      </c>
      <c r="H44" s="173">
        <f t="shared" si="3"/>
        <v>8.0413409402092406E-2</v>
      </c>
    </row>
    <row r="45" spans="2:8" x14ac:dyDescent="0.2">
      <c r="B45" s="311" t="s">
        <v>96</v>
      </c>
      <c r="C45" s="312"/>
      <c r="D45" s="173">
        <f>SUM(D36+D29)/SUM(D41,D34)</f>
        <v>4.8926495589448699E-2</v>
      </c>
      <c r="E45" s="173">
        <f t="shared" ref="E45:H45" si="4">SUM(E36+E29)/SUM(E41,E34)</f>
        <v>4.5962634279069152E-2</v>
      </c>
      <c r="F45" s="173">
        <f t="shared" si="4"/>
        <v>5.6023916515267683E-2</v>
      </c>
      <c r="G45" s="173">
        <f t="shared" si="4"/>
        <v>7.0027025867616152E-2</v>
      </c>
      <c r="H45" s="173">
        <f t="shared" si="4"/>
        <v>2.422818887269235E-2</v>
      </c>
    </row>
    <row r="46" spans="2:8" x14ac:dyDescent="0.2">
      <c r="B46" s="311" t="s">
        <v>97</v>
      </c>
      <c r="C46" s="312"/>
      <c r="D46" s="173">
        <f t="shared" ref="D46" si="5">SUM(D39,D38,D32,D31)/SUM(D34,D41)</f>
        <v>0.27739452569808559</v>
      </c>
      <c r="E46" s="173">
        <f t="shared" ref="E46:H46" si="6">SUM(E39,E38,E32,E31)/SUM(E34,E41)</f>
        <v>0.48716869732515528</v>
      </c>
      <c r="F46" s="173">
        <f t="shared" si="6"/>
        <v>0.61168368145403373</v>
      </c>
      <c r="G46" s="173">
        <f t="shared" si="6"/>
        <v>0.77259662820127839</v>
      </c>
      <c r="H46" s="173">
        <f t="shared" si="6"/>
        <v>0.77584017885544054</v>
      </c>
    </row>
    <row r="47" spans="2:8" ht="30" customHeight="1" x14ac:dyDescent="0.2">
      <c r="B47" s="295" t="s">
        <v>445</v>
      </c>
      <c r="C47" s="295"/>
      <c r="D47" s="295"/>
      <c r="E47" s="295"/>
      <c r="F47" s="295"/>
      <c r="G47" s="295"/>
      <c r="H47" s="295"/>
    </row>
    <row r="48" spans="2:8" x14ac:dyDescent="0.2">
      <c r="B48" s="31"/>
      <c r="C48" s="31"/>
      <c r="D48" s="168"/>
      <c r="E48" s="168"/>
      <c r="F48" s="168"/>
      <c r="G48" s="31"/>
      <c r="H48" s="31"/>
    </row>
    <row r="49" spans="2:8" ht="14.25" x14ac:dyDescent="0.2">
      <c r="B49" s="84" t="s">
        <v>450</v>
      </c>
      <c r="C49" s="84"/>
      <c r="D49" s="84"/>
      <c r="E49" s="96"/>
      <c r="F49" s="96"/>
      <c r="G49" s="96"/>
      <c r="H49" s="96"/>
    </row>
    <row r="50" spans="2:8" x14ac:dyDescent="0.2">
      <c r="B50" s="20" t="s">
        <v>85</v>
      </c>
      <c r="C50" s="20" t="s">
        <v>469</v>
      </c>
      <c r="D50" s="20">
        <v>2024</v>
      </c>
      <c r="E50" s="20">
        <v>2023</v>
      </c>
      <c r="F50" s="20">
        <v>2022</v>
      </c>
      <c r="G50" s="20">
        <v>2021</v>
      </c>
      <c r="H50" s="20">
        <v>2020</v>
      </c>
    </row>
    <row r="51" spans="2:8" x14ac:dyDescent="0.2">
      <c r="B51" s="272" t="s">
        <v>86</v>
      </c>
      <c r="C51" s="29" t="s">
        <v>24</v>
      </c>
      <c r="D51" s="97">
        <v>178.62100000000001</v>
      </c>
      <c r="E51" s="97">
        <v>193.17099999999999</v>
      </c>
      <c r="F51" s="97">
        <v>186.55199999999999</v>
      </c>
      <c r="G51" s="97">
        <v>158.27099999999999</v>
      </c>
      <c r="H51" s="97">
        <v>150.61000000000001</v>
      </c>
    </row>
    <row r="52" spans="2:8" x14ac:dyDescent="0.2">
      <c r="B52" s="273"/>
      <c r="C52" s="29" t="s">
        <v>16</v>
      </c>
      <c r="D52" s="97">
        <v>70.02</v>
      </c>
      <c r="E52" s="97">
        <v>187.79300000000001</v>
      </c>
      <c r="F52" s="97">
        <v>232.48</v>
      </c>
      <c r="G52" s="97">
        <v>295.32</v>
      </c>
      <c r="H52" s="97">
        <v>531</v>
      </c>
    </row>
    <row r="53" spans="2:8" x14ac:dyDescent="0.2">
      <c r="B53" s="273"/>
      <c r="C53" s="29" t="s">
        <v>32</v>
      </c>
      <c r="D53" s="97">
        <v>1564.17</v>
      </c>
      <c r="E53" s="97">
        <v>7255.95</v>
      </c>
      <c r="F53" s="97">
        <v>9564</v>
      </c>
      <c r="G53" s="97">
        <v>5848.7</v>
      </c>
      <c r="H53" s="97">
        <v>2281.6999999999998</v>
      </c>
    </row>
    <row r="54" spans="2:8" x14ac:dyDescent="0.2">
      <c r="B54" s="273"/>
      <c r="C54" s="29" t="s">
        <v>30</v>
      </c>
      <c r="D54" s="97">
        <v>530.41999999999996</v>
      </c>
      <c r="E54" s="97">
        <v>879.1</v>
      </c>
      <c r="F54" s="97">
        <v>581.19000000000005</v>
      </c>
      <c r="G54" s="97">
        <v>391.09500000000003</v>
      </c>
      <c r="H54" s="97">
        <v>746.3</v>
      </c>
    </row>
    <row r="55" spans="2:8" x14ac:dyDescent="0.2">
      <c r="B55" s="273"/>
      <c r="C55" s="30" t="s">
        <v>27</v>
      </c>
      <c r="D55" s="97">
        <v>3383</v>
      </c>
      <c r="E55" s="97">
        <v>2784.2294999999999</v>
      </c>
      <c r="F55" s="97">
        <v>2263.2399999999998</v>
      </c>
      <c r="G55" s="97">
        <v>2421.4899999999998</v>
      </c>
      <c r="H55" s="97">
        <v>1827.8224</v>
      </c>
    </row>
    <row r="56" spans="2:8" x14ac:dyDescent="0.2">
      <c r="B56" s="273"/>
      <c r="C56" s="30" t="s">
        <v>19</v>
      </c>
      <c r="D56" s="97">
        <v>232.959</v>
      </c>
      <c r="E56" s="97">
        <v>70.31</v>
      </c>
      <c r="F56" s="97">
        <v>34.93</v>
      </c>
      <c r="G56" s="97">
        <v>61.923999999999999</v>
      </c>
      <c r="H56" s="97">
        <v>45</v>
      </c>
    </row>
    <row r="57" spans="2:8" x14ac:dyDescent="0.2">
      <c r="B57" s="273"/>
      <c r="C57" s="30" t="s">
        <v>35</v>
      </c>
      <c r="D57" s="97">
        <v>45</v>
      </c>
      <c r="E57" s="97">
        <v>95</v>
      </c>
      <c r="F57" s="97">
        <v>87</v>
      </c>
      <c r="G57" s="97">
        <v>88.501999999999995</v>
      </c>
      <c r="H57" s="97">
        <v>80.210000000000008</v>
      </c>
    </row>
    <row r="58" spans="2:8" x14ac:dyDescent="0.2">
      <c r="B58" s="273"/>
      <c r="C58" s="30" t="s">
        <v>54</v>
      </c>
      <c r="D58" s="97">
        <v>1224.93</v>
      </c>
      <c r="E58" s="97">
        <v>1473.51</v>
      </c>
      <c r="F58" s="97">
        <v>842.53347199999996</v>
      </c>
      <c r="G58" s="97">
        <v>1509.37</v>
      </c>
      <c r="H58" s="97">
        <v>1394</v>
      </c>
    </row>
    <row r="59" spans="2:8" x14ac:dyDescent="0.2">
      <c r="B59" s="273"/>
      <c r="C59" s="30" t="s">
        <v>55</v>
      </c>
      <c r="D59" s="97">
        <v>39.29</v>
      </c>
      <c r="E59" s="97">
        <v>24</v>
      </c>
      <c r="F59" s="97">
        <v>1</v>
      </c>
      <c r="G59" s="97">
        <v>0</v>
      </c>
      <c r="H59" s="97">
        <v>350.02294999999998</v>
      </c>
    </row>
    <row r="60" spans="2:8" x14ac:dyDescent="0.2">
      <c r="B60" s="274"/>
      <c r="C60" s="21" t="s">
        <v>78</v>
      </c>
      <c r="D60" s="25">
        <f>SUM(D51:D59)</f>
        <v>7268.41</v>
      </c>
      <c r="E60" s="25">
        <f>SUM(E51:E59)</f>
        <v>12963.063499999998</v>
      </c>
      <c r="F60" s="25">
        <f>SUM(F51:F59)</f>
        <v>13792.925471999999</v>
      </c>
      <c r="G60" s="25">
        <f>SUM(G51:G59)</f>
        <v>10774.672000000002</v>
      </c>
      <c r="H60" s="25">
        <f>SUM(H51:H59)</f>
        <v>7406.6653499999993</v>
      </c>
    </row>
    <row r="61" spans="2:8" x14ac:dyDescent="0.2">
      <c r="B61" s="262" t="s">
        <v>87</v>
      </c>
      <c r="C61" s="29" t="s">
        <v>24</v>
      </c>
      <c r="D61" s="97">
        <v>656</v>
      </c>
      <c r="E61" s="97">
        <v>847.12400000000002</v>
      </c>
      <c r="F61" s="97">
        <v>805.80700000000002</v>
      </c>
      <c r="G61" s="97">
        <v>776</v>
      </c>
      <c r="H61" s="97">
        <v>726.6</v>
      </c>
    </row>
    <row r="62" spans="2:8" x14ac:dyDescent="0.2">
      <c r="B62" s="263"/>
      <c r="C62" s="29" t="s">
        <v>16</v>
      </c>
      <c r="D62" s="97">
        <v>388</v>
      </c>
      <c r="E62" s="97">
        <v>705.52700000000004</v>
      </c>
      <c r="F62" s="97">
        <v>582.03800000000001</v>
      </c>
      <c r="G62" s="97">
        <v>774</v>
      </c>
      <c r="H62" s="97">
        <v>742</v>
      </c>
    </row>
    <row r="63" spans="2:8" x14ac:dyDescent="0.2">
      <c r="B63" s="263"/>
      <c r="C63" s="29" t="s">
        <v>32</v>
      </c>
      <c r="D63" s="97">
        <v>16363</v>
      </c>
      <c r="E63" s="97">
        <v>83520.86</v>
      </c>
      <c r="F63" s="97">
        <v>85370.1</v>
      </c>
      <c r="G63" s="97">
        <v>79874</v>
      </c>
      <c r="H63" s="97">
        <v>90416.52</v>
      </c>
    </row>
    <row r="64" spans="2:8" x14ac:dyDescent="0.2">
      <c r="B64" s="263"/>
      <c r="C64" s="29" t="s">
        <v>30</v>
      </c>
      <c r="D64" s="97">
        <v>1041</v>
      </c>
      <c r="E64" s="97">
        <v>741.6</v>
      </c>
      <c r="F64" s="97">
        <v>206.95</v>
      </c>
      <c r="G64" s="97">
        <v>172</v>
      </c>
      <c r="H64" s="97">
        <v>435.6</v>
      </c>
    </row>
    <row r="65" spans="2:8" x14ac:dyDescent="0.2">
      <c r="B65" s="263"/>
      <c r="C65" s="30" t="s">
        <v>27</v>
      </c>
      <c r="D65" s="97">
        <v>12439</v>
      </c>
      <c r="E65" s="97">
        <v>13792.715</v>
      </c>
      <c r="F65" s="97">
        <v>11116.62</v>
      </c>
      <c r="G65" s="97">
        <v>17300</v>
      </c>
      <c r="H65" s="97">
        <v>26934.010000000002</v>
      </c>
    </row>
    <row r="66" spans="2:8" x14ac:dyDescent="0.2">
      <c r="B66" s="263"/>
      <c r="C66" s="30" t="s">
        <v>19</v>
      </c>
      <c r="D66" s="97">
        <v>839</v>
      </c>
      <c r="E66" s="97">
        <v>556.86</v>
      </c>
      <c r="F66" s="97">
        <v>1670.97</v>
      </c>
      <c r="G66" s="97">
        <v>320</v>
      </c>
      <c r="H66" s="97">
        <v>238.56899999999996</v>
      </c>
    </row>
    <row r="67" spans="2:8" x14ac:dyDescent="0.2">
      <c r="B67" s="263"/>
      <c r="C67" s="30" t="s">
        <v>35</v>
      </c>
      <c r="D67" s="97">
        <v>845</v>
      </c>
      <c r="E67" s="97">
        <v>4357</v>
      </c>
      <c r="F67" s="97">
        <v>1675.076</v>
      </c>
      <c r="G67" s="97">
        <v>527</v>
      </c>
      <c r="H67" s="97">
        <v>1092.82</v>
      </c>
    </row>
    <row r="68" spans="2:8" x14ac:dyDescent="0.2">
      <c r="B68" s="263"/>
      <c r="C68" s="30" t="s">
        <v>54</v>
      </c>
      <c r="D68" s="97">
        <v>10619</v>
      </c>
      <c r="E68" s="97">
        <v>18655.91</v>
      </c>
      <c r="F68" s="97">
        <f>13648-43</f>
        <v>13605</v>
      </c>
      <c r="G68" s="97">
        <v>6033</v>
      </c>
      <c r="H68" s="97">
        <v>17248.75</v>
      </c>
    </row>
    <row r="69" spans="2:8" x14ac:dyDescent="0.2">
      <c r="B69" s="263"/>
      <c r="C69" s="30" t="s">
        <v>55</v>
      </c>
      <c r="D69" s="97">
        <v>332</v>
      </c>
      <c r="E69" s="97">
        <v>122</v>
      </c>
      <c r="F69" s="97">
        <v>12</v>
      </c>
      <c r="G69" s="97">
        <v>4</v>
      </c>
      <c r="H69" s="97">
        <v>7.9480000000000004</v>
      </c>
    </row>
    <row r="70" spans="2:8" x14ac:dyDescent="0.2">
      <c r="B70" s="264"/>
      <c r="C70" s="21" t="s">
        <v>78</v>
      </c>
      <c r="D70" s="25">
        <f>SUM(D61:D69)</f>
        <v>43522</v>
      </c>
      <c r="E70" s="25">
        <f>SUM(E61:E69)</f>
        <v>123299.59600000001</v>
      </c>
      <c r="F70" s="25">
        <f>SUM(F61:F69)</f>
        <v>115044.561</v>
      </c>
      <c r="G70" s="25">
        <f>SUM(G61:G69)</f>
        <v>105780</v>
      </c>
      <c r="H70" s="25">
        <f>SUM(H61:H69)</f>
        <v>137842.81700000001</v>
      </c>
    </row>
    <row r="71" spans="2:8" ht="30" customHeight="1" x14ac:dyDescent="0.2">
      <c r="B71" s="295" t="s">
        <v>445</v>
      </c>
      <c r="C71" s="295"/>
      <c r="D71" s="295"/>
      <c r="E71" s="295"/>
      <c r="F71" s="295"/>
      <c r="G71" s="295"/>
      <c r="H71" s="295"/>
    </row>
    <row r="72" spans="2:8" x14ac:dyDescent="0.2">
      <c r="F72" s="100"/>
    </row>
  </sheetData>
  <mergeCells count="16">
    <mergeCell ref="B71:H71"/>
    <mergeCell ref="B9:H9"/>
    <mergeCell ref="B51:B60"/>
    <mergeCell ref="B61:B70"/>
    <mergeCell ref="B42:C42"/>
    <mergeCell ref="B43:C43"/>
    <mergeCell ref="B45:C45"/>
    <mergeCell ref="B46:C46"/>
    <mergeCell ref="B28:B34"/>
    <mergeCell ref="B35:B41"/>
    <mergeCell ref="B19:B22"/>
    <mergeCell ref="D11:H11"/>
    <mergeCell ref="C12:C15"/>
    <mergeCell ref="B44:C44"/>
    <mergeCell ref="B23:H23"/>
    <mergeCell ref="B47:H47"/>
  </mergeCells>
  <pageMargins left="0.7" right="0.7" top="0.75" bottom="0.75" header="0.3" footer="0.3"/>
  <pageSetup paperSize="8" orientation="portrait" r:id="rId1"/>
  <headerFooter>
    <oddHeader>&amp;C&amp;"Calibri"&amp;8&amp;K000000 C2 - INTERNAL&amp;1#_x000D_</oddHeader>
  </headerFooter>
  <ignoredErrors>
    <ignoredError sqref="D60:H60 D34:H34 D22:H22"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1FFAF354BAF548A13A4D507C0F9A65" ma:contentTypeVersion="16" ma:contentTypeDescription="Create a new document." ma:contentTypeScope="" ma:versionID="340ad8ba7a1c6704f36cda7f9a5bec3e">
  <xsd:schema xmlns:xsd="http://www.w3.org/2001/XMLSchema" xmlns:xs="http://www.w3.org/2001/XMLSchema" xmlns:p="http://schemas.microsoft.com/office/2006/metadata/properties" xmlns:ns2="61b0e731-283c-4091-94d7-775fc0336188" xmlns:ns3="84dc2d73-5bad-40cc-bd8b-ea18293aeb1f" targetNamespace="http://schemas.microsoft.com/office/2006/metadata/properties" ma:root="true" ma:fieldsID="6fc612ab05ffc9a9409e2d9f14638707" ns2:_="" ns3:_="">
    <xsd:import namespace="61b0e731-283c-4091-94d7-775fc0336188"/>
    <xsd:import namespace="84dc2d73-5bad-40cc-bd8b-ea18293aeb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b0e731-283c-4091-94d7-775fc03361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780ddef-64c9-48fc-8289-d8c58b20474a"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dc2d73-5bad-40cc-bd8b-ea18293aeb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48c6b12-2b79-4cb7-a484-6491013b61bc}" ma:internalName="TaxCatchAll" ma:showField="CatchAllData" ma:web="84dc2d73-5bad-40cc-bd8b-ea18293aeb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b0e731-283c-4091-94d7-775fc0336188">
      <Terms xmlns="http://schemas.microsoft.com/office/infopath/2007/PartnerControls"/>
    </lcf76f155ced4ddcb4097134ff3c332f>
    <TaxCatchAll xmlns="84dc2d73-5bad-40cc-bd8b-ea18293aeb1f" xsi:nil="true"/>
  </documentManagement>
</p:properties>
</file>

<file path=customXml/itemProps1.xml><?xml version="1.0" encoding="utf-8"?>
<ds:datastoreItem xmlns:ds="http://schemas.openxmlformats.org/officeDocument/2006/customXml" ds:itemID="{8D9E3EE7-8B38-4AF8-8D5A-A82541EA6CC2}">
  <ds:schemaRefs>
    <ds:schemaRef ds:uri="http://schemas.microsoft.com/sharepoint/v3/contenttype/forms"/>
  </ds:schemaRefs>
</ds:datastoreItem>
</file>

<file path=customXml/itemProps2.xml><?xml version="1.0" encoding="utf-8"?>
<ds:datastoreItem xmlns:ds="http://schemas.openxmlformats.org/officeDocument/2006/customXml" ds:itemID="{15FFD9E8-1BEE-4143-A26B-9578AED1F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b0e731-283c-4091-94d7-775fc0336188"/>
    <ds:schemaRef ds:uri="84dc2d73-5bad-40cc-bd8b-ea18293aeb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CDC2E4-7C17-4040-BDF3-B89E3261AAEA}">
  <ds:schemaRefs>
    <ds:schemaRef ds:uri="http://purl.org/dc/elements/1.1/"/>
    <ds:schemaRef ds:uri="84dc2d73-5bad-40cc-bd8b-ea18293aeb1f"/>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61b0e731-283c-4091-94d7-775fc033618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About</vt:lpstr>
      <vt:lpstr>References</vt:lpstr>
      <vt:lpstr>Boundaries</vt:lpstr>
      <vt:lpstr>Air Quality </vt:lpstr>
      <vt:lpstr>Biodiversity</vt:lpstr>
      <vt:lpstr>Climate Change</vt:lpstr>
      <vt:lpstr>Environmental Compliance</vt:lpstr>
      <vt:lpstr>Water</vt:lpstr>
      <vt:lpstr>Waste</vt:lpstr>
      <vt:lpstr>Health &amp; Safety</vt:lpstr>
      <vt:lpstr>Workforce</vt:lpstr>
      <vt:lpstr>Community</vt:lpstr>
      <vt:lpstr>Local Supplier</vt:lpstr>
      <vt:lpstr>Board</vt:lpstr>
    </vt:vector>
  </TitlesOfParts>
  <Company>FQML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Martinez</dc:creator>
  <cp:lastModifiedBy>Alexandra Martinez</cp:lastModifiedBy>
  <cp:lastPrinted>2025-05-14T14:16:12Z</cp:lastPrinted>
  <dcterms:created xsi:type="dcterms:W3CDTF">2024-12-11T17:46:50Z</dcterms:created>
  <dcterms:modified xsi:type="dcterms:W3CDTF">2025-08-30T14:29:45Z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0x010100521FFAF354BAF548A13A4D507C0F9A65</vt:lpwstr>
  </property>
  <property fmtid="{D5CDD505-2E9C-101B-9397-08002B2CF9AE}" pid="5" name="MediaServiceImageTags">
    <vt:lpwstr/>
  </property>
  <property fmtid="{D5CDD505-2E9C-101B-9397-08002B2CF9AE}" pid="6" name="MSIP_Label_f982d035-dd95-4f4e-86bb-84bfdb8ec5bf_Enabled">
    <vt:lpwstr>true</vt:lpwstr>
  </property>
  <property fmtid="{D5CDD505-2E9C-101B-9397-08002B2CF9AE}" pid="7" name="MSIP_Label_f982d035-dd95-4f4e-86bb-84bfdb8ec5bf_SetDate">
    <vt:lpwstr>2025-08-20T09:24:18Z</vt:lpwstr>
  </property>
  <property fmtid="{D5CDD505-2E9C-101B-9397-08002B2CF9AE}" pid="8" name="MSIP_Label_f982d035-dd95-4f4e-86bb-84bfdb8ec5bf_Method">
    <vt:lpwstr>Standard</vt:lpwstr>
  </property>
  <property fmtid="{D5CDD505-2E9C-101B-9397-08002B2CF9AE}" pid="9" name="MSIP_Label_f982d035-dd95-4f4e-86bb-84bfdb8ec5bf_Name">
    <vt:lpwstr>C2 - INTERNAL</vt:lpwstr>
  </property>
  <property fmtid="{D5CDD505-2E9C-101B-9397-08002B2CF9AE}" pid="10" name="MSIP_Label_f982d035-dd95-4f4e-86bb-84bfdb8ec5bf_SiteId">
    <vt:lpwstr>66b39f4a-ac3c-4d64-9d48-83fa5e6f3f51</vt:lpwstr>
  </property>
  <property fmtid="{D5CDD505-2E9C-101B-9397-08002B2CF9AE}" pid="11" name="MSIP_Label_f982d035-dd95-4f4e-86bb-84bfdb8ec5bf_ActionId">
    <vt:lpwstr>f96b780c-758a-48ca-bdc5-01b0e61421af</vt:lpwstr>
  </property>
  <property fmtid="{D5CDD505-2E9C-101B-9397-08002B2CF9AE}" pid="12" name="MSIP_Label_f982d035-dd95-4f4e-86bb-84bfdb8ec5bf_ContentBits">
    <vt:lpwstr>1</vt:lpwstr>
  </property>
  <property fmtid="{D5CDD505-2E9C-101B-9397-08002B2CF9AE}" pid="13" name="MSIP_Label_f982d035-dd95-4f4e-86bb-84bfdb8ec5bf_Tag">
    <vt:lpwstr>10, 3, 0, 1</vt:lpwstr>
  </property>
</Properties>
</file>